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66925"/>
  <mc:AlternateContent xmlns:mc="http://schemas.openxmlformats.org/markup-compatibility/2006">
    <mc:Choice Requires="x15">
      <x15ac:absPath xmlns:x15ac="http://schemas.microsoft.com/office/spreadsheetml/2010/11/ac" url="C:\Users\JulieMcMahon\Box\2400 Cimpress Services - Investor Relations\2401 Earnings Materials\FY 2020\Q3 FY2020\03 Financial &amp; Operating Metrics\"/>
    </mc:Choice>
  </mc:AlternateContent>
  <xr:revisionPtr revIDLastSave="0" documentId="13_ncr:1_{8DB3ABE5-E1A6-4E2A-9C25-C1E18F1378D3}" xr6:coauthVersionLast="44" xr6:coauthVersionMax="44" xr10:uidLastSave="{00000000-0000-0000-0000-000000000000}"/>
  <bookViews>
    <workbookView xWindow="-110" yWindow="-110" windowWidth="19420" windowHeight="10420" tabRatio="500" xr2:uid="{00000000-000D-0000-FFFF-FFFF00000000}"/>
  </bookViews>
  <sheets>
    <sheet name="Statement of Income and Margin " sheetId="1" r:id="rId1"/>
    <sheet name="Balance Sheet" sheetId="2" r:id="rId2"/>
    <sheet name="Cash Flow Statement" sheetId="3" r:id="rId3"/>
    <sheet name="Segment Revenue" sheetId="4" r:id="rId4"/>
    <sheet name="Segment EBITDA &amp; Other" sheetId="5" r:id="rId5"/>
    <sheet name="Operating Metrics" sheetId="6" r:id="rId6"/>
    <sheet name="Non-GAAP Reconciliations" sheetId="7" r:id="rId7"/>
    <sheet name="Constant-Currency Revenue Growt" sheetId="8" r:id="rId8"/>
    <sheet name="Adjusted EBITDA" sheetId="9" r:id="rId9"/>
    <sheet name="Adjusted Free Cash Flow" sheetId="10" r:id="rId10"/>
    <sheet name="Trailing-Twelve Month ROIC" sheetId="11"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76" i="3" l="1"/>
  <c r="V76" i="3"/>
  <c r="T76" i="3" l="1"/>
  <c r="R76" i="3"/>
  <c r="P76" i="3"/>
  <c r="N76" i="3"/>
  <c r="L76" i="3"/>
  <c r="J76" i="3"/>
  <c r="V27" i="1" l="1"/>
  <c r="V36" i="1"/>
  <c r="T27" i="1"/>
  <c r="T36" i="1"/>
  <c r="R27" i="1"/>
  <c r="R36" i="1"/>
  <c r="P27" i="1"/>
  <c r="P36" i="1"/>
  <c r="N27" i="1"/>
  <c r="N36" i="1"/>
  <c r="L27" i="1"/>
  <c r="L36" i="1"/>
  <c r="J27" i="1"/>
  <c r="J36" i="1"/>
  <c r="H27" i="1"/>
  <c r="H36" i="1"/>
  <c r="F27" i="1"/>
  <c r="F36" i="1"/>
  <c r="D27" i="1"/>
  <c r="D36" i="1"/>
  <c r="B27" i="1"/>
  <c r="B36" i="1"/>
  <c r="V19" i="1"/>
  <c r="V20" i="1"/>
  <c r="V35" i="1"/>
  <c r="T19" i="1"/>
  <c r="T20" i="1"/>
  <c r="T35" i="1"/>
  <c r="R19" i="1"/>
  <c r="R20" i="1"/>
  <c r="R35" i="1"/>
  <c r="P19" i="1"/>
  <c r="P20" i="1"/>
  <c r="P35" i="1"/>
  <c r="N19" i="1"/>
  <c r="N20" i="1"/>
  <c r="N35" i="1"/>
  <c r="L19" i="1"/>
  <c r="L20" i="1"/>
  <c r="L35" i="1"/>
  <c r="J19" i="1"/>
  <c r="J20" i="1"/>
  <c r="J35" i="1"/>
  <c r="H19" i="1"/>
  <c r="H20" i="1"/>
  <c r="H35" i="1"/>
  <c r="F19" i="1"/>
  <c r="F20" i="1"/>
  <c r="F35" i="1"/>
  <c r="D19" i="1"/>
  <c r="D20" i="1"/>
  <c r="D35" i="1"/>
  <c r="B19" i="1"/>
  <c r="B20" i="1"/>
  <c r="B35" i="1"/>
  <c r="V10" i="1"/>
  <c r="V33" i="1"/>
  <c r="T10" i="1"/>
  <c r="T33" i="1"/>
  <c r="R10" i="1"/>
  <c r="R33" i="1"/>
  <c r="P10" i="1"/>
  <c r="P33" i="1"/>
  <c r="N10" i="1"/>
  <c r="N33" i="1"/>
  <c r="L10" i="1"/>
  <c r="L33" i="1"/>
  <c r="J10" i="1"/>
  <c r="J33" i="1"/>
  <c r="H10" i="1"/>
  <c r="H33" i="1"/>
  <c r="F10" i="1"/>
  <c r="F33" i="1"/>
  <c r="D10" i="1"/>
  <c r="D33" i="1"/>
  <c r="B10" i="1"/>
  <c r="B33" i="1"/>
  <c r="V29" i="1"/>
  <c r="T29" i="1"/>
  <c r="P22" i="1"/>
  <c r="N22" i="1"/>
  <c r="L22" i="1"/>
  <c r="J22" i="1"/>
  <c r="H22" i="1"/>
  <c r="AX19" i="1"/>
  <c r="AX10" i="1"/>
  <c r="O22" i="11"/>
  <c r="O23" i="11"/>
  <c r="O24" i="11"/>
  <c r="P22" i="11"/>
  <c r="P23" i="11"/>
  <c r="P24" i="11"/>
  <c r="Q22" i="11"/>
  <c r="Q23" i="11"/>
  <c r="Q24" i="11"/>
  <c r="R22" i="11"/>
  <c r="R24" i="11" s="1"/>
  <c r="R23" i="11"/>
  <c r="N22" i="11"/>
  <c r="N23" i="11"/>
  <c r="N24" i="11"/>
  <c r="Q31" i="11"/>
  <c r="M22" i="11"/>
  <c r="M23" i="11"/>
  <c r="M24" i="11"/>
  <c r="P31" i="11"/>
  <c r="L22" i="11"/>
  <c r="L23" i="11"/>
  <c r="L24" i="11"/>
  <c r="O31" i="11"/>
  <c r="K22" i="11"/>
  <c r="K23" i="11"/>
  <c r="K24" i="11"/>
  <c r="N31" i="11"/>
  <c r="J22" i="11"/>
  <c r="J23" i="11"/>
  <c r="J24" i="11"/>
  <c r="M31" i="11"/>
  <c r="I22" i="11"/>
  <c r="I23" i="11"/>
  <c r="I24" i="11"/>
  <c r="L31" i="11"/>
  <c r="H22" i="11"/>
  <c r="H23" i="11"/>
  <c r="H24" i="11"/>
  <c r="K31" i="11"/>
  <c r="G22" i="11"/>
  <c r="G23" i="11"/>
  <c r="G24" i="11"/>
  <c r="J31" i="11"/>
  <c r="F22" i="11"/>
  <c r="F23" i="11"/>
  <c r="F24" i="11"/>
  <c r="I31" i="11"/>
  <c r="E22" i="11"/>
  <c r="E23" i="11"/>
  <c r="E24" i="11"/>
  <c r="H31" i="11"/>
  <c r="D22" i="11"/>
  <c r="D23" i="11"/>
  <c r="D24" i="11"/>
  <c r="G31" i="11"/>
  <c r="C22" i="11"/>
  <c r="C23" i="11"/>
  <c r="C24" i="11"/>
  <c r="F31" i="11"/>
  <c r="B22" i="11"/>
  <c r="B23" i="11"/>
  <c r="B24" i="11"/>
  <c r="E31" i="11"/>
  <c r="Q30" i="11"/>
  <c r="P30" i="11"/>
  <c r="O30" i="11"/>
  <c r="N30" i="11"/>
  <c r="M30" i="11"/>
  <c r="L30" i="11"/>
  <c r="K30" i="11"/>
  <c r="J30" i="11"/>
  <c r="I30" i="11"/>
  <c r="H30" i="11"/>
  <c r="G30" i="11"/>
  <c r="F30" i="11"/>
  <c r="E30" i="11"/>
  <c r="R108" i="5"/>
  <c r="L108" i="5"/>
  <c r="F108" i="5"/>
  <c r="R106" i="5"/>
  <c r="L106" i="5"/>
  <c r="F106" i="5"/>
  <c r="R104" i="5"/>
  <c r="L104" i="5"/>
  <c r="F104" i="5"/>
  <c r="R102" i="5"/>
  <c r="L102" i="5"/>
  <c r="R100" i="5"/>
  <c r="L100" i="5"/>
  <c r="F100" i="5"/>
  <c r="R98" i="5"/>
  <c r="L98" i="5"/>
  <c r="F98" i="5"/>
  <c r="R96" i="5"/>
  <c r="L96" i="5"/>
  <c r="F96" i="5"/>
  <c r="R93" i="5"/>
  <c r="L93" i="5"/>
  <c r="F93" i="5"/>
  <c r="R91" i="5"/>
  <c r="L91" i="5"/>
  <c r="F91" i="5"/>
  <c r="R89" i="5"/>
  <c r="L89" i="5"/>
  <c r="F89" i="5"/>
  <c r="R87" i="5"/>
  <c r="L87" i="5"/>
  <c r="F87" i="5"/>
  <c r="R85" i="5"/>
  <c r="L85" i="5"/>
  <c r="F85" i="5"/>
  <c r="R83" i="5"/>
  <c r="L83" i="5"/>
  <c r="F83" i="5"/>
  <c r="R81" i="5"/>
  <c r="L81" i="5"/>
  <c r="F81" i="5"/>
  <c r="T78" i="5"/>
  <c r="N78" i="5"/>
  <c r="O78" i="5"/>
  <c r="P78" i="5"/>
  <c r="Q78" i="5"/>
  <c r="R78" i="5"/>
  <c r="H78" i="5"/>
  <c r="I78" i="5"/>
  <c r="J78" i="5"/>
  <c r="K78" i="5"/>
  <c r="L78" i="5"/>
  <c r="B78" i="5"/>
  <c r="C78" i="5"/>
  <c r="D78" i="5"/>
  <c r="E78" i="5"/>
  <c r="F78" i="5"/>
  <c r="R77" i="5"/>
  <c r="L77" i="5"/>
  <c r="F77" i="5"/>
  <c r="R76" i="5"/>
  <c r="L76" i="5"/>
  <c r="F76" i="5"/>
  <c r="R75" i="5"/>
  <c r="L75" i="5"/>
  <c r="F75" i="5"/>
  <c r="R74" i="5"/>
  <c r="L74" i="5"/>
  <c r="F74" i="5"/>
  <c r="R73" i="5"/>
  <c r="L73" i="5"/>
  <c r="F73" i="5"/>
  <c r="R70" i="5"/>
  <c r="L70" i="5"/>
  <c r="F70" i="5"/>
  <c r="R68" i="5"/>
  <c r="L68" i="5"/>
  <c r="F68" i="5"/>
  <c r="R66" i="5"/>
  <c r="L66" i="5"/>
  <c r="F66" i="5"/>
  <c r="R64" i="5"/>
  <c r="L64" i="5"/>
  <c r="F64" i="5"/>
  <c r="R62" i="5"/>
  <c r="L62" i="5"/>
  <c r="F62" i="5"/>
  <c r="R60" i="5"/>
  <c r="L60" i="5"/>
  <c r="F60" i="5"/>
  <c r="R58" i="5"/>
  <c r="L58" i="5"/>
  <c r="F58" i="5"/>
  <c r="R55" i="5"/>
  <c r="L55" i="5"/>
  <c r="F55" i="5"/>
  <c r="R54" i="5"/>
  <c r="L54" i="5"/>
  <c r="F54" i="5"/>
  <c r="R53" i="5"/>
  <c r="L53" i="5"/>
  <c r="F53" i="5"/>
  <c r="R52" i="5"/>
  <c r="L52" i="5"/>
  <c r="F52" i="5"/>
  <c r="R51" i="5"/>
  <c r="L51" i="5"/>
  <c r="F51" i="5"/>
  <c r="R48" i="5"/>
  <c r="L48" i="5"/>
  <c r="F48" i="5"/>
  <c r="R47" i="5"/>
  <c r="L47" i="5"/>
  <c r="F47" i="5"/>
  <c r="R46" i="5"/>
  <c r="L46" i="5"/>
  <c r="F46" i="5"/>
  <c r="R45" i="5"/>
  <c r="L45" i="5"/>
  <c r="F45" i="5"/>
  <c r="R44" i="5"/>
  <c r="L44" i="5"/>
  <c r="F44" i="5"/>
  <c r="R43" i="5"/>
  <c r="L43" i="5"/>
  <c r="F43" i="5"/>
  <c r="R42" i="5"/>
  <c r="L42" i="5"/>
  <c r="F42" i="5"/>
  <c r="R34" i="5"/>
  <c r="L34" i="5"/>
  <c r="F34" i="5"/>
  <c r="R29" i="5"/>
  <c r="L29" i="5"/>
  <c r="F29" i="5"/>
  <c r="R24" i="5"/>
  <c r="L24" i="5"/>
  <c r="F24" i="5"/>
  <c r="R23" i="5"/>
  <c r="L23" i="5"/>
  <c r="F23" i="5"/>
  <c r="R22" i="5"/>
  <c r="L22" i="5"/>
  <c r="F22" i="5"/>
  <c r="R21" i="5"/>
  <c r="L21" i="5"/>
  <c r="F21" i="5"/>
  <c r="R20" i="5"/>
  <c r="L20" i="5"/>
  <c r="F20" i="5"/>
  <c r="R62" i="4"/>
  <c r="L62" i="4"/>
  <c r="R61" i="4"/>
  <c r="L61" i="4"/>
  <c r="R60" i="4"/>
  <c r="L60" i="4"/>
  <c r="I57" i="4"/>
  <c r="J57" i="4"/>
  <c r="L57" i="4"/>
  <c r="L56" i="4"/>
  <c r="L55" i="4"/>
  <c r="L54" i="4"/>
  <c r="L53" i="4"/>
  <c r="P50" i="4"/>
  <c r="K50" i="4"/>
  <c r="I50" i="4"/>
  <c r="H50" i="4"/>
  <c r="O43" i="4"/>
  <c r="N43" i="4"/>
  <c r="L39" i="4"/>
  <c r="L41" i="4"/>
  <c r="L43" i="4"/>
  <c r="K43" i="4"/>
  <c r="J43" i="4"/>
  <c r="I43" i="4"/>
  <c r="H43" i="4"/>
  <c r="F43" i="4"/>
  <c r="R34" i="4"/>
  <c r="L34" i="4"/>
  <c r="R33" i="4"/>
  <c r="L33" i="4"/>
  <c r="R32" i="4"/>
  <c r="L32" i="4"/>
  <c r="T28" i="4"/>
  <c r="J28" i="4"/>
  <c r="H28" i="4"/>
  <c r="B28" i="4"/>
  <c r="C28" i="4"/>
  <c r="D28" i="4"/>
  <c r="E28" i="4"/>
  <c r="F28" i="4"/>
  <c r="F27" i="4"/>
  <c r="F26" i="4"/>
  <c r="F25" i="4"/>
  <c r="F24" i="4"/>
  <c r="L23" i="4"/>
  <c r="R19" i="4"/>
  <c r="L19" i="4"/>
  <c r="F19" i="4"/>
  <c r="T18" i="4"/>
  <c r="R17" i="4"/>
  <c r="Q18" i="4"/>
  <c r="P18" i="4"/>
  <c r="O18" i="4"/>
  <c r="N18" i="4"/>
  <c r="L17" i="4"/>
  <c r="K18" i="4"/>
  <c r="J18" i="4"/>
  <c r="I18" i="4"/>
  <c r="H18" i="4"/>
  <c r="F17" i="4"/>
  <c r="E18" i="4"/>
  <c r="D18" i="4"/>
  <c r="C18" i="4"/>
  <c r="B18" i="4"/>
  <c r="T16" i="4"/>
  <c r="R16" i="4"/>
  <c r="L16" i="4"/>
  <c r="K16" i="4"/>
  <c r="J16" i="4"/>
  <c r="I16" i="4"/>
  <c r="H16" i="4"/>
  <c r="F16" i="4"/>
  <c r="E16" i="4"/>
  <c r="D16" i="4"/>
  <c r="T14" i="4"/>
  <c r="R14" i="4"/>
  <c r="L14" i="4"/>
  <c r="K14" i="4"/>
  <c r="J14" i="4"/>
  <c r="I14" i="4"/>
  <c r="H14" i="4"/>
  <c r="F14" i="4"/>
  <c r="E14" i="4"/>
  <c r="D14" i="4"/>
  <c r="C14" i="4"/>
  <c r="B14" i="4"/>
  <c r="T12" i="4"/>
  <c r="R12" i="4"/>
  <c r="L12" i="4"/>
  <c r="K12" i="4"/>
  <c r="J12" i="4"/>
  <c r="I12" i="4"/>
  <c r="H12" i="4"/>
  <c r="F12" i="4"/>
  <c r="E12" i="4"/>
  <c r="D12" i="4"/>
  <c r="C12" i="4"/>
  <c r="B12" i="4"/>
  <c r="T10" i="4"/>
  <c r="R9" i="4"/>
  <c r="R10" i="4"/>
  <c r="L9" i="4"/>
  <c r="L10" i="4"/>
  <c r="K10" i="4"/>
  <c r="J10" i="4"/>
  <c r="I10" i="4"/>
  <c r="H10" i="4"/>
  <c r="F9" i="4"/>
  <c r="F10" i="4"/>
  <c r="E10" i="4"/>
  <c r="D10" i="4"/>
  <c r="C10" i="4"/>
  <c r="B10" i="4"/>
  <c r="S22" i="11"/>
  <c r="S24" i="11" s="1"/>
  <c r="S23" i="11"/>
  <c r="U78" i="5"/>
  <c r="U28" i="4"/>
  <c r="U18" i="4"/>
  <c r="U16" i="4"/>
  <c r="U14" i="4"/>
  <c r="U12" i="4"/>
  <c r="U10" i="4"/>
  <c r="AJ57" i="3"/>
  <c r="AD57" i="3"/>
  <c r="AB57" i="3"/>
  <c r="Z57" i="3"/>
  <c r="V34" i="2"/>
  <c r="V40" i="2"/>
  <c r="V53" i="2"/>
  <c r="V55" i="2"/>
  <c r="V56" i="2"/>
  <c r="R34" i="2"/>
  <c r="R40" i="2"/>
  <c r="R53" i="2"/>
  <c r="R55" i="2"/>
  <c r="R56" i="2"/>
  <c r="P34" i="2"/>
  <c r="P40" i="2"/>
  <c r="P53" i="2"/>
  <c r="P55" i="2"/>
  <c r="P56" i="2"/>
  <c r="N34" i="2"/>
  <c r="N40" i="2"/>
  <c r="N53" i="2"/>
  <c r="N55" i="2"/>
  <c r="N56" i="2"/>
  <c r="L34" i="2"/>
  <c r="L40" i="2"/>
  <c r="L53" i="2"/>
  <c r="L55" i="2"/>
  <c r="L56" i="2"/>
  <c r="J34" i="2"/>
  <c r="J40" i="2"/>
  <c r="J53" i="2"/>
  <c r="J55" i="2"/>
  <c r="J56" i="2"/>
  <c r="H34" i="2"/>
  <c r="H40" i="2"/>
  <c r="H53" i="2"/>
  <c r="H55" i="2"/>
  <c r="H56" i="2"/>
  <c r="F34" i="2"/>
  <c r="F40" i="2"/>
  <c r="F53" i="2"/>
  <c r="F55" i="2"/>
  <c r="F56" i="2"/>
  <c r="D34" i="2"/>
  <c r="D40" i="2"/>
  <c r="D53" i="2"/>
  <c r="D55" i="2"/>
  <c r="D56" i="2"/>
  <c r="B26" i="2"/>
  <c r="B34" i="2"/>
  <c r="B40" i="2"/>
  <c r="B53" i="2"/>
  <c r="B55" i="2"/>
  <c r="B56" i="2"/>
  <c r="Y55" i="2"/>
  <c r="T53" i="2"/>
  <c r="T55" i="2"/>
  <c r="T34" i="2"/>
  <c r="T40" i="2"/>
  <c r="T10" i="2"/>
  <c r="T15" i="2"/>
  <c r="T23" i="2"/>
  <c r="R15" i="2"/>
  <c r="R22" i="2"/>
  <c r="R23" i="2"/>
  <c r="P15" i="2"/>
  <c r="P23" i="2"/>
  <c r="N10" i="2"/>
  <c r="N15" i="2"/>
  <c r="N23" i="2"/>
  <c r="L10" i="2"/>
  <c r="L15" i="2"/>
  <c r="L23" i="2"/>
  <c r="J15" i="2"/>
  <c r="J23" i="2"/>
  <c r="H10" i="2"/>
  <c r="H15" i="2"/>
  <c r="H23" i="2"/>
  <c r="F10" i="2"/>
  <c r="F15" i="2"/>
  <c r="F23" i="2"/>
  <c r="D10" i="2"/>
  <c r="D15" i="2"/>
  <c r="D23" i="2"/>
  <c r="B15" i="2"/>
  <c r="B23" i="2"/>
  <c r="V15" i="2"/>
  <c r="V43" i="1"/>
  <c r="T43" i="1"/>
  <c r="R43" i="1"/>
  <c r="P43" i="1"/>
  <c r="N43" i="1"/>
  <c r="L43" i="1"/>
  <c r="J43" i="1"/>
  <c r="H43" i="1"/>
  <c r="F43" i="1"/>
  <c r="AY19" i="1"/>
  <c r="AY10" i="1"/>
  <c r="S30" i="11" l="1"/>
  <c r="R31" i="11"/>
  <c r="S31" i="11"/>
  <c r="R30" i="11"/>
</calcChain>
</file>

<file path=xl/sharedStrings.xml><?xml version="1.0" encoding="utf-8"?>
<sst xmlns="http://schemas.openxmlformats.org/spreadsheetml/2006/main" count="1533" uniqueCount="395">
  <si>
    <r>
      <rPr>
        <sz val="12"/>
        <color rgb="FF000000"/>
        <rFont val="Arial"/>
        <family val="2"/>
      </rPr>
      <t xml:space="preserve"> </t>
    </r>
  </si>
  <si>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</si>
  <si>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</si>
  <si>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</si>
  <si>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</si>
  <si>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</si>
  <si>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</si>
  <si>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</si>
  <si>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</si>
  <si>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</si>
  <si>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</si>
  <si>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</si>
  <si>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</si>
  <si>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</si>
  <si>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</si>
  <si>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</si>
  <si>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</si>
  <si>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</si>
  <si>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</si>
  <si>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</si>
  <si>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</si>
  <si>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</si>
  <si>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</si>
  <si>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</si>
  <si>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</si>
  <si>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</si>
  <si>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</si>
  <si>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</si>
  <si>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</si>
  <si>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</si>
  <si>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</si>
  <si>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</si>
  <si>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</si>
  <si>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</si>
  <si>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Q2 20</t>
  </si>
  <si>
    <t>FY 2020</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</si>
  <si>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</si>
  <si>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</si>
  <si>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</si>
  <si>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</si>
  <si>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</si>
  <si>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</si>
  <si>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</si>
  <si>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</si>
  <si>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</si>
  <si>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</si>
  <si>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</si>
  <si>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</si>
  <si>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</si>
  <si>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</si>
  <si>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</si>
  <si>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</si>
  <si>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</si>
  <si>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</si>
  <si>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</si>
  <si>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(Dec 19)</t>
  </si>
  <si>
    <t>YTD</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</si>
  <si>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</si>
  <si>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</si>
  <si>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</si>
  <si>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</si>
  <si>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</si>
  <si>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</si>
  <si>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</si>
  <si>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</si>
  <si>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Loss on early extinguishment of debt</t>
  </si>
  <si>
    <t>Income (loss) before income taxes</t>
  </si>
  <si>
    <t xml:space="preserve">Income tax provision (benefit) </t>
  </si>
  <si>
    <t>Loss in equity interests</t>
  </si>
  <si>
    <t xml:space="preserve">Net income (loss) </t>
  </si>
  <si>
    <t>Net (income) loss attributable to noncontrolling interest</t>
  </si>
  <si>
    <t>Net income (loss) attributable to Cimpress plc</t>
  </si>
  <si>
    <t xml:space="preserve">Diluted net income (loss) per share </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</si>
  <si>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</si>
  <si>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</si>
  <si>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</si>
  <si>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</si>
  <si>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</si>
  <si>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</si>
  <si>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</si>
  <si>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</si>
  <si>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</si>
  <si>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</si>
  <si>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</si>
  <si>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</si>
  <si>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2019</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</si>
  <si>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</si>
  <si>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</si>
  <si>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</si>
  <si>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</si>
  <si>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</si>
  <si>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</si>
  <si>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</si>
  <si>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</si>
  <si>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</si>
  <si>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</si>
  <si>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</si>
  <si>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</si>
  <si>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</si>
  <si>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</si>
  <si>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</si>
  <si>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</si>
  <si>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Current liabilities:</t>
  </si>
  <si>
    <t>Accounts payable</t>
  </si>
  <si>
    <t>Accrued expenses</t>
  </si>
  <si>
    <t>Deferred revenue</t>
  </si>
  <si>
    <t>Deferred tax liabilities</t>
  </si>
  <si>
    <t>Short-term debt</t>
  </si>
  <si>
    <t>Other current liabilities</t>
  </si>
  <si>
    <t>Liabilities held for sale</t>
  </si>
  <si>
    <t>Total current liabilities</t>
  </si>
  <si>
    <t>Long-term debt</t>
  </si>
  <si>
    <t>Lease financing obligation</t>
  </si>
  <si>
    <t>Other liabilities</t>
  </si>
  <si>
    <t>Total liabilities</t>
  </si>
  <si>
    <t>Commitments and contingencies</t>
  </si>
  <si>
    <t>Redeemable noncontrolling interests</t>
  </si>
  <si>
    <t>Preferred shares, nominal value €0.01 per share</t>
  </si>
  <si>
    <t>Ordinary shares, nominal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</si>
  <si>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</si>
  <si>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</si>
  <si>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</si>
  <si>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</si>
  <si>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</si>
  <si>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</si>
  <si>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plc</t>
  </si>
  <si>
    <t>Noncontrolling interests</t>
  </si>
  <si>
    <t>Total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</si>
  <si>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</si>
  <si>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</si>
  <si>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</si>
  <si>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</si>
  <si>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</si>
  <si>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</si>
  <si>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</si>
  <si>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</si>
  <si>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</si>
  <si>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</si>
  <si>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</si>
  <si>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</si>
  <si>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</si>
  <si>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</si>
  <si>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</si>
  <si>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</si>
  <si>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</si>
  <si>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</si>
  <si>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</si>
  <si>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</si>
  <si>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</si>
  <si>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</si>
  <si>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</si>
  <si>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</si>
  <si>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</si>
  <si>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</si>
  <si>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</si>
  <si>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</si>
  <si>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</si>
  <si>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</si>
  <si>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</si>
  <si>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</si>
  <si>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</si>
  <si>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</si>
  <si>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</si>
  <si>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</si>
  <si>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</si>
  <si>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</si>
  <si>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</si>
  <si>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 xml:space="preserve">Proceeds from borrowings of debt </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</si>
  <si>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</si>
  <si>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</si>
  <si>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</si>
  <si>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</si>
  <si>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</si>
  <si>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</si>
  <si>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</si>
  <si>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</si>
  <si>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</si>
  <si>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Purchase of ordinary shares</t>
  </si>
  <si>
    <t>Purchase of noncontrolling interests</t>
  </si>
  <si>
    <t>Proceeds from sale of noncontrolling interest</t>
  </si>
  <si>
    <t>Distribution to noncontrolling interests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</si>
  <si>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</si>
  <si>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</si>
  <si>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</si>
  <si>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</si>
  <si>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</si>
  <si>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</si>
  <si>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</si>
  <si>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</si>
  <si>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</si>
  <si>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</si>
  <si>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</si>
  <si>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</si>
  <si>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</si>
  <si>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</si>
  <si>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</si>
  <si>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PrintBrothers</t>
  </si>
  <si>
    <t>The Print Group</t>
  </si>
  <si>
    <t>National Pen</t>
  </si>
  <si>
    <t>All Other Businesses</t>
  </si>
  <si>
    <t>Total revenue</t>
  </si>
  <si>
    <t>North America</t>
  </si>
  <si>
    <t>Europe</t>
  </si>
  <si>
    <t>Other</t>
  </si>
  <si>
    <t>Inter-segment revenue</t>
  </si>
  <si>
    <t>Total segment revenue</t>
  </si>
  <si>
    <t xml:space="preserve">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 </t>
  </si>
  <si>
    <t>SEGMENT EBITDA (LOSS):</t>
  </si>
  <si>
    <t>as % of segment revenue</t>
  </si>
  <si>
    <t xml:space="preserve">National Pen </t>
  </si>
  <si>
    <t>Exclude: share-based compensation included in segment EBITDA</t>
  </si>
  <si>
    <t>Include: Realized gains (losses) on certain currency derivatives not included in segment EBITDA</t>
  </si>
  <si>
    <t>Adjusted EBITDA</t>
  </si>
  <si>
    <t>Proceeds from insurance</t>
  </si>
  <si>
    <t>Earn-out related charges</t>
  </si>
  <si>
    <t>Certain impairments and other adjustments</t>
  </si>
  <si>
    <t>Restructuring-related charges</t>
  </si>
  <si>
    <t>Realized (gains) losses on currency derivatives not included in operating income</t>
  </si>
  <si>
    <t>Total income from operations</t>
  </si>
  <si>
    <t>Operating income margin</t>
  </si>
  <si>
    <t>Central and Corporate Costs</t>
  </si>
  <si>
    <t>Corporate costs</t>
  </si>
  <si>
    <t>Central operating costs</t>
  </si>
  <si>
    <t>MCP investment</t>
  </si>
  <si>
    <t>Unallocated SBC</t>
  </si>
  <si>
    <t>Total central and corporate costs</t>
  </si>
  <si>
    <t>Total depreciation and amortization</t>
  </si>
  <si>
    <t>Total acquisition-related amortization and depreciation included in total depreciation and amortization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</si>
  <si>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</si>
  <si>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</si>
  <si>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</si>
  <si>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</si>
  <si>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</si>
  <si>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</si>
  <si>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</si>
  <si>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</si>
  <si>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</si>
  <si>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</si>
  <si>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</si>
  <si>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</si>
  <si>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 xml:space="preserve">  Full-time employees</t>
  </si>
  <si>
    <t xml:space="preserve">  Temporary employees</t>
  </si>
  <si>
    <t>Total Cimpress headcount at end of period</t>
  </si>
  <si>
    <t>CONSOLIDATED ADVERTISING SPEND:</t>
  </si>
  <si>
    <t>Total advertising &amp; commissions expense ($ millions)</t>
  </si>
  <si>
    <t>VISTAPRINT ADVERTISING SPEND:</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</si>
  <si>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</si>
  <si>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</si>
  <si>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</si>
  <si>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</si>
  <si>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</si>
  <si>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</si>
  <si>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</si>
  <si>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</si>
  <si>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</si>
  <si>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</si>
  <si>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</si>
  <si>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</si>
  <si>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</si>
  <si>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</si>
  <si>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1 National Pen's reported revenue growth was 100% in Q3 FY2017, Q4 FY2017, Q1 FY2018 and Q2 FY2018 since we did not own this business in the year-ago period.</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</si>
  <si>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</si>
  <si>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</si>
  <si>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Waltham, MA lease depreciation adjustment</t>
  </si>
  <si>
    <t>Interest expense associated with Waltham, MA lease</t>
  </si>
  <si>
    <t>Gain on purchase or sale of subsidiaries</t>
  </si>
  <si>
    <t>Restructuring related charges</t>
  </si>
  <si>
    <t>Realized gains (losses) on currency derivatives not included in operating income</t>
  </si>
  <si>
    <t>Total Leverage</t>
  </si>
  <si>
    <t>Senior Leverage</t>
  </si>
  <si>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</si>
  <si>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</si>
  <si>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</si>
  <si>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</si>
  <si>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</si>
  <si>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</si>
  <si>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</si>
  <si>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capital leases</t>
  </si>
  <si>
    <t>Cash restructuring payments</t>
  </si>
  <si>
    <t xml:space="preserve">  Cash paid during the period for interest</t>
  </si>
  <si>
    <t xml:space="preserve">  Interest expense for Waltham, Massachusetts Lease</t>
  </si>
  <si>
    <t>Cash interest related to borrowing</t>
  </si>
  <si>
    <t>Capital expenditures as a percent of total revenue</t>
  </si>
  <si>
    <t>Capital expenditures plus capital leases as a percent of total revenue</t>
  </si>
  <si>
    <t>QUARTERLY DATA</t>
  </si>
  <si>
    <t>Redeemable noncontrolling interest</t>
  </si>
  <si>
    <t>Excess cash¹</t>
  </si>
  <si>
    <t>Invested capital²</t>
  </si>
  <si>
    <t>Average invested capital³</t>
  </si>
  <si>
    <t>Adjusted EBITDA (from reconciliation on prior tab)</t>
  </si>
  <si>
    <t>Amortization of acquired intangible assets adjustment</t>
  </si>
  <si>
    <t>Cash taxes paid in the current period</t>
  </si>
  <si>
    <t>Adjusted NOPAT</t>
  </si>
  <si>
    <t>Exclude share-based compensation from above</t>
  </si>
  <si>
    <t>Adjusted NOPAT excluding SBC</t>
  </si>
  <si>
    <t>TTM DATA</t>
  </si>
  <si>
    <t>TTM Adjusted NOPAT</t>
  </si>
  <si>
    <t>TTM Adjusted NOPAT excluding SBC</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</si>
  <si>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</si>
  <si>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5</t>
    </r>
  </si>
  <si>
    <r>
      <t>Technology and development expense</t>
    </r>
    <r>
      <rPr>
        <vertAlign val="superscript"/>
        <sz val="9"/>
        <color rgb="FF000000"/>
        <rFont val="Arial"/>
        <family val="2"/>
      </rPr>
      <t>5</t>
    </r>
  </si>
  <si>
    <r>
      <t>Marketing and selling expense</t>
    </r>
    <r>
      <rPr>
        <vertAlign val="superscript"/>
        <sz val="9"/>
        <color rgb="FF000000"/>
        <rFont val="Arial"/>
        <family val="2"/>
      </rPr>
      <t>5</t>
    </r>
  </si>
  <si>
    <r>
      <t>General and administrative expense</t>
    </r>
    <r>
      <rPr>
        <vertAlign val="superscript"/>
        <sz val="9"/>
        <color rgb="FF000000"/>
        <rFont val="Arial"/>
        <family val="2"/>
      </rPr>
      <t>5</t>
    </r>
  </si>
  <si>
    <r>
      <t>Amortization of acquired intangibles</t>
    </r>
    <r>
      <rPr>
        <vertAlign val="superscript"/>
        <sz val="9"/>
        <color rgb="FF000000"/>
        <rFont val="Arial"/>
        <family val="2"/>
      </rPr>
      <t>3</t>
    </r>
  </si>
  <si>
    <r>
      <t>Restructuring expense</t>
    </r>
    <r>
      <rPr>
        <vertAlign val="superscript"/>
        <sz val="9"/>
        <color rgb="FF000000"/>
        <rFont val="Arial"/>
        <family val="2"/>
      </rPr>
      <t>5</t>
    </r>
  </si>
  <si>
    <r>
      <t>Interest (expense), net</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</si>
  <si>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</si>
  <si>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4</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9"/>
        <color rgb="FF000000"/>
        <rFont val="Arial"/>
        <family val="2"/>
      </rPr>
      <t xml:space="preserve">5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</si>
  <si>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</si>
  <si>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r>
      <t>Operating lease assets, net</t>
    </r>
    <r>
      <rPr>
        <vertAlign val="superscript"/>
        <sz val="9"/>
        <color rgb="FF000000"/>
        <rFont val="Arial"/>
        <family val="2"/>
      </rPr>
      <t>2</t>
    </r>
  </si>
  <si>
    <r>
      <t>Operating lease liabilities, current</t>
    </r>
    <r>
      <rPr>
        <vertAlign val="superscript"/>
        <sz val="9"/>
        <color rgb="FF000000"/>
        <rFont val="Arial"/>
        <family val="2"/>
      </rPr>
      <t>2</t>
    </r>
  </si>
  <si>
    <r>
      <t>Operating lease liabilities, non-current</t>
    </r>
    <r>
      <rPr>
        <vertAlign val="superscript"/>
        <sz val="9"/>
        <color rgb="FF000000"/>
        <rFont val="Arial"/>
        <family val="2"/>
      </rPr>
      <t>2</t>
    </r>
  </si>
  <si>
    <r>
      <t>Deferred ordinary shares, nominal value €1.00 per share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</si>
  <si>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</si>
  <si>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vertAlign val="superscript"/>
        <sz val="9"/>
        <color rgb="FF000000"/>
        <rFont val="Arial"/>
        <family val="2"/>
      </rPr>
      <t>2</t>
    </r>
    <r>
      <rPr>
        <sz val="9"/>
        <color rgb="FF000000"/>
        <rFont val="Arial"/>
        <family val="2"/>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</si>
  <si>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r>
      <rPr>
        <vertAlign val="superscript"/>
        <sz val="9"/>
        <color rgb="FF000000"/>
        <rFont val="Arial"/>
        <family val="2"/>
      </rPr>
      <t xml:space="preserve">3 </t>
    </r>
    <r>
      <rPr>
        <sz val="9"/>
        <color rgb="FF000000"/>
        <rFont val="Arial"/>
        <family val="2"/>
      </rPr>
      <t xml:space="preserve">In conjunction with the cross-border merger to Ireland, 25,000 Cimpress plc deferred ordinary shares were issued to meet the statutory minimum capital requirements of an Irish public limited company. These deferred ordinary shares will not dilute the economic ownership of Cimpress plc shareholders as they have no voting rights, and do not entitle the holders to dividends or distributions, or to participate in surplus assets beyond the nominal value of the shares.
</t>
    </r>
    <r>
      <rPr>
        <sz val="7"/>
        <color rgb="FF000000"/>
        <rFont val="Arial"/>
        <family val="2"/>
      </rPr>
      <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</si>
  <si>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</si>
  <si>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r>
      <t>Payments of finance lease obligations</t>
    </r>
    <r>
      <rPr>
        <vertAlign val="superscript"/>
        <sz val="9"/>
        <color rgb="FF000000"/>
        <rFont val="Arial"/>
        <family val="2"/>
      </rPr>
      <t>2</t>
    </r>
  </si>
  <si>
    <r>
      <rPr>
        <vertAlign val="superscript"/>
        <sz val="9"/>
        <color rgb="FF000000"/>
        <rFont val="Arial"/>
        <family val="2"/>
      </rPr>
      <t>2</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</si>
  <si>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</si>
  <si>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r>
      <t>Inter-segment eliminations</t>
    </r>
    <r>
      <rPr>
        <vertAlign val="superscript"/>
        <sz val="9"/>
        <color rgb="FF000000"/>
        <rFont val="Arial"/>
        <family val="2"/>
      </rPr>
      <t>2,3</t>
    </r>
  </si>
  <si>
    <r>
      <rPr>
        <b/>
        <vertAlign val="superscript"/>
        <sz val="9"/>
        <color rgb="FF000000"/>
        <rFont val="Arial"/>
        <family val="2"/>
      </rPr>
      <t>2</t>
    </r>
    <r>
      <rPr>
        <b/>
        <sz val="9"/>
        <color rgb="FF000000"/>
        <rFont val="Arial"/>
        <family val="2"/>
      </rPr>
      <t>INTER-SEGMENT REVENUE:</t>
    </r>
  </si>
  <si>
    <r>
      <t>Total inter-segment revenue</t>
    </r>
    <r>
      <rPr>
        <b/>
        <vertAlign val="superscript"/>
        <sz val="9"/>
        <color rgb="FF000000"/>
        <rFont val="Arial"/>
        <family val="2"/>
      </rPr>
      <t>3</t>
    </r>
  </si>
  <si>
    <r>
      <t>SEGMENT REVENUE BY GEOGRAPHIC REGION</t>
    </r>
    <r>
      <rPr>
        <b/>
        <vertAlign val="superscript"/>
        <sz val="9"/>
        <color rgb="FF000000"/>
        <rFont val="Arial"/>
        <family val="2"/>
      </rPr>
      <t>4</t>
    </r>
    <r>
      <rPr>
        <b/>
        <sz val="9"/>
        <color rgb="FF000000"/>
        <rFont val="Arial"/>
        <family val="2"/>
      </rPr>
      <t>:</t>
    </r>
  </si>
  <si>
    <r>
      <t>Vistaprint</t>
    </r>
    <r>
      <rPr>
        <b/>
        <vertAlign val="superscript"/>
        <sz val="9"/>
        <color rgb="FF000000"/>
        <rFont val="Arial"/>
        <family val="2"/>
      </rPr>
      <t>3</t>
    </r>
  </si>
  <si>
    <r>
      <t>PrintBrothers</t>
    </r>
    <r>
      <rPr>
        <b/>
        <vertAlign val="superscript"/>
        <sz val="9"/>
        <color rgb="FF000000"/>
        <rFont val="Arial"/>
        <family val="2"/>
      </rPr>
      <t>3</t>
    </r>
  </si>
  <si>
    <r>
      <t>The Print Group</t>
    </r>
    <r>
      <rPr>
        <b/>
        <vertAlign val="superscript"/>
        <sz val="9"/>
        <color rgb="FF000000"/>
        <rFont val="Arial"/>
        <family val="2"/>
      </rPr>
      <t>3</t>
    </r>
  </si>
  <si>
    <r>
      <t>All Other Businesses</t>
    </r>
    <r>
      <rPr>
        <b/>
        <vertAlign val="superscript"/>
        <sz val="9"/>
        <color rgb="FF000000"/>
        <rFont val="Arial"/>
        <family val="2"/>
      </rPr>
      <t>3</t>
    </r>
  </si>
  <si>
    <r>
      <rPr>
        <vertAlign val="superscript"/>
        <sz val="9"/>
        <color rgb="FF000000"/>
        <rFont val="Arial"/>
        <family val="2"/>
      </rPr>
      <t>3</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t>
    </r>
  </si>
  <si>
    <r>
      <rPr>
        <vertAlign val="superscript"/>
        <sz val="9"/>
        <color rgb="FF000000"/>
        <rFont val="Arial"/>
        <family val="2"/>
      </rPr>
      <t xml:space="preserve">4 </t>
    </r>
    <r>
      <rPr>
        <sz val="9"/>
        <color rgb="FF000000"/>
        <rFont val="Arial"/>
        <family val="2"/>
      </rPr>
      <t>Segment revenue by geographic region is in USD.</t>
    </r>
  </si>
  <si>
    <r>
      <rPr>
        <b/>
        <sz val="9"/>
        <color rgb="FF000000"/>
        <rFont val="Arial"/>
        <family val="2"/>
      </rPr>
      <t>Segment EBITDA &amp; Other</t>
    </r>
    <r>
      <rPr>
        <b/>
        <vertAlign val="superscript"/>
        <sz val="9"/>
        <color rgb="FF000000"/>
        <rFont val="Arial"/>
        <family val="2"/>
      </rPr>
      <t xml:space="preserve">1,2
</t>
    </r>
    <r>
      <rPr>
        <i/>
        <sz val="9"/>
        <color rgb="FF000000"/>
        <rFont val="Arial"/>
        <family val="2"/>
      </rPr>
      <t>In $ thousands except where noted</t>
    </r>
  </si>
  <si>
    <r>
      <t>Total Segment EBITDA</t>
    </r>
    <r>
      <rPr>
        <b/>
        <vertAlign val="superscript"/>
        <sz val="9"/>
        <color rgb="FF000000"/>
        <rFont val="Arial"/>
        <family val="2"/>
      </rPr>
      <t>3</t>
    </r>
  </si>
  <si>
    <r>
      <t>Central and corporate costs ex. unallocated SBC</t>
    </r>
    <r>
      <rPr>
        <vertAlign val="superscript"/>
        <sz val="9"/>
        <color rgb="FF000000"/>
        <rFont val="Arial"/>
        <family val="2"/>
      </rPr>
      <t>4</t>
    </r>
  </si>
  <si>
    <r>
      <t>Unallocated SBC</t>
    </r>
    <r>
      <rPr>
        <vertAlign val="superscript"/>
        <sz val="9"/>
        <color rgb="FF000000"/>
        <rFont val="Arial"/>
        <family val="2"/>
      </rPr>
      <t>4</t>
    </r>
  </si>
  <si>
    <r>
      <t>Waltham, MA lease depreciation adjustment</t>
    </r>
    <r>
      <rPr>
        <vertAlign val="superscript"/>
        <sz val="9"/>
        <color rgb="FF000000"/>
        <rFont val="Arial"/>
        <family val="2"/>
      </rPr>
      <t>5</t>
    </r>
  </si>
  <si>
    <r>
      <t>Share-based compensation expense</t>
    </r>
    <r>
      <rPr>
        <vertAlign val="superscript"/>
        <sz val="9"/>
        <color rgb="FF000000"/>
        <rFont val="Arial"/>
        <family val="2"/>
      </rPr>
      <t>6</t>
    </r>
  </si>
  <si>
    <r>
      <t>Interest expense for Waltham, MA lease</t>
    </r>
    <r>
      <rPr>
        <vertAlign val="superscript"/>
        <sz val="9"/>
        <color rgb="FF000000"/>
        <rFont val="Arial"/>
        <family val="2"/>
      </rPr>
      <t>5</t>
    </r>
  </si>
  <si>
    <r>
      <t>Gain on purchase or sale of subsidiaries</t>
    </r>
    <r>
      <rPr>
        <vertAlign val="superscript"/>
        <sz val="9"/>
        <color rgb="FF000000"/>
        <rFont val="Arial"/>
        <family val="2"/>
      </rPr>
      <t>7</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</si>
  <si>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2</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 
</t>
    </r>
    <r>
      <rPr>
        <vertAlign val="superscript"/>
        <sz val="9"/>
        <color rgb="FF000000"/>
        <rFont val="Arial"/>
        <family val="2"/>
      </rPr>
      <t>5</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9"/>
        <color rgb="FF000000"/>
        <rFont val="Arial"/>
        <family val="2"/>
      </rPr>
      <t>6</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7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</si>
  <si>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vertAlign val="superscript"/>
        <sz val="9"/>
        <color rgb="FF000000"/>
        <rFont val="Arial"/>
        <family val="2"/>
      </rPr>
      <t>3</t>
    </r>
    <r>
      <rPr>
        <b/>
        <sz val="9"/>
        <color rgb="FF000000"/>
        <rFont val="Arial"/>
        <family val="2"/>
      </rPr>
      <t xml:space="preserve"> SHARE-BASED COMPENSATION INCLUDED IN SEGMENT EBITDA:</t>
    </r>
  </si>
  <si>
    <r>
      <t>Total share-based compensation included in Segment EBITDA</t>
    </r>
    <r>
      <rPr>
        <b/>
        <vertAlign val="superscript"/>
        <sz val="9"/>
        <color rgb="FF000000"/>
        <rFont val="Arial"/>
        <family val="2"/>
      </rPr>
      <t>9</t>
    </r>
  </si>
  <si>
    <r>
      <rPr>
        <b/>
        <vertAlign val="superscript"/>
        <sz val="9"/>
        <color rgb="FF000000"/>
        <rFont val="Arial"/>
        <family val="2"/>
      </rPr>
      <t>4</t>
    </r>
    <r>
      <rPr>
        <b/>
        <sz val="9"/>
        <color rgb="FF000000"/>
        <rFont val="Arial"/>
        <family val="2"/>
      </rPr>
      <t xml:space="preserve"> CENTRAL AND CORPORATE COSTS DETAIL:</t>
    </r>
  </si>
  <si>
    <r>
      <t>DEPRECIATION AND AMORTIZATION</t>
    </r>
    <r>
      <rPr>
        <b/>
        <vertAlign val="superscript"/>
        <sz val="9"/>
        <color rgb="FF000000"/>
        <rFont val="Arial"/>
        <family val="2"/>
      </rPr>
      <t>8</t>
    </r>
    <r>
      <rPr>
        <b/>
        <sz val="9"/>
        <color rgb="FF000000"/>
        <rFont val="Arial"/>
        <family val="2"/>
      </rPr>
      <t>:</t>
    </r>
  </si>
  <si>
    <r>
      <rPr>
        <b/>
        <vertAlign val="superscript"/>
        <sz val="9"/>
        <color rgb="FF000000"/>
        <rFont val="Arial"/>
        <family val="2"/>
      </rPr>
      <t xml:space="preserve">8 </t>
    </r>
    <r>
      <rPr>
        <b/>
        <sz val="9"/>
        <color rgb="FF000000"/>
        <rFont val="Arial"/>
        <family val="2"/>
      </rPr>
      <t>ACQUISITION-RELATED AMORTIZATION AND DEPRECIATION INCLUDED IN TOTAL DEPRECIATION AND AMORTIZATION ABOVE:</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</si>
  <si>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</si>
  <si>
    <r>
      <t xml:space="preserve">   Total advertising &amp; payment processing fees ($ millions)</t>
    </r>
    <r>
      <rPr>
        <vertAlign val="superscript"/>
        <sz val="9"/>
        <color rgb="FF000000"/>
        <rFont val="Arial"/>
        <family val="2"/>
      </rPr>
      <t>2</t>
    </r>
  </si>
  <si>
    <r>
      <t>Vistaprint advertising &amp; commissions expense ($ millions)</t>
    </r>
    <r>
      <rPr>
        <vertAlign val="superscript"/>
        <sz val="9"/>
        <color rgb="FF000000"/>
        <rFont val="Arial"/>
        <family val="2"/>
      </rPr>
      <t>3</t>
    </r>
  </si>
  <si>
    <r>
      <t>as % of Vistaprint revenue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</si>
  <si>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</si>
  <si>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</si>
  <si>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9"/>
        <color rgb="FF000000"/>
        <rFont val="Arial"/>
        <family val="2"/>
      </rPr>
      <t>3</t>
    </r>
    <r>
      <rPr>
        <sz val="9"/>
        <color rgb="FF000000"/>
        <rFont val="Arial"/>
        <family val="2"/>
      </rPr>
      <t xml:space="preserve"> Vistaprint advertising expense ($ and as a percent of revenue) has been recast to reflect the addition of Vistaprint Corporate Solutions, Vistaprint India and Vistaprint Japan.</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</si>
  <si>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</si>
  <si>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</si>
  <si>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</si>
  <si>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r>
      <t>Depreciation and amortization</t>
    </r>
    <r>
      <rPr>
        <vertAlign val="superscript"/>
        <sz val="9"/>
        <color rgb="FF000000"/>
        <rFont val="Arial"/>
        <family val="2"/>
      </rPr>
      <t>2</t>
    </r>
  </si>
  <si>
    <r>
      <t>Share-based compensation expense</t>
    </r>
    <r>
      <rPr>
        <vertAlign val="superscript"/>
        <sz val="9"/>
        <color rgb="FF000000"/>
        <rFont val="Arial"/>
        <family val="2"/>
      </rPr>
      <t>3</t>
    </r>
  </si>
  <si>
    <r>
      <t>Adjusted EBITDA</t>
    </r>
    <r>
      <rPr>
        <b/>
        <vertAlign val="superscript"/>
        <sz val="9"/>
        <color rgb="FF000000"/>
        <rFont val="Arial"/>
        <family val="2"/>
      </rPr>
      <t>1,4</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</si>
  <si>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</si>
  <si>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</si>
  <si>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</si>
  <si>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4</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</si>
  <si>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t>
    </r>
    <r>
      <rPr>
        <b/>
        <vertAlign val="superscript"/>
        <sz val="9"/>
        <color rgb="FF000000"/>
        <rFont val="Arial"/>
        <family val="2"/>
      </rPr>
      <t xml:space="preserve"> 
</t>
    </r>
    <r>
      <rPr>
        <i/>
        <sz val="9"/>
        <color rgb="FF000000"/>
        <rFont val="Arial"/>
        <family val="2"/>
      </rPr>
      <t>In $ thousands except where noted</t>
    </r>
  </si>
  <si>
    <r>
      <rPr>
        <b/>
        <sz val="9"/>
        <color rgb="FF000000"/>
        <rFont val="Arial"/>
        <family val="2"/>
      </rPr>
      <t xml:space="preserve">Reconciliation of Trailing-Twelve Month (TTM) Return on Invested Capital
</t>
    </r>
    <r>
      <rPr>
        <i/>
        <sz val="9"/>
        <color rgb="FF000000"/>
        <rFont val="Arial"/>
        <family val="2"/>
      </rPr>
      <t>In $ thousands except where noted</t>
    </r>
  </si>
  <si>
    <r>
      <t>Share-based compensation not related to investment consideration or restructuring</t>
    </r>
    <r>
      <rPr>
        <vertAlign val="superscript"/>
        <sz val="9"/>
        <color rgb="FF000000"/>
        <rFont val="Arial"/>
        <family val="2"/>
      </rPr>
      <t>4</t>
    </r>
  </si>
  <si>
    <r>
      <t>TTM Adjusted ROIC (TTM Adjusted NOPAT/avg. invested capital)</t>
    </r>
    <r>
      <rPr>
        <vertAlign val="superscript"/>
        <sz val="9"/>
        <color rgb="FF000000"/>
        <rFont val="Arial"/>
        <family val="2"/>
      </rPr>
      <t>5</t>
    </r>
  </si>
  <si>
    <r>
      <t>TTM Adjusted ROIC ex. SBC (TTM Adjusted NOPAT ex. SBC/avg. invested capital)</t>
    </r>
    <r>
      <rPr>
        <vertAlign val="superscript"/>
        <sz val="9"/>
        <color rgb="FF000000"/>
        <rFont val="Arial"/>
        <family val="2"/>
      </rPr>
      <t>5</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</si>
  <si>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</si>
  <si>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</si>
  <si>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</si>
  <si>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r>
      <rPr>
        <vertAlign val="superscript"/>
        <sz val="9"/>
        <color rgb="FF000000"/>
        <rFont val="Arial"/>
        <family val="2"/>
      </rPr>
      <t>4</t>
    </r>
    <r>
      <rPr>
        <sz val="9"/>
        <color rgb="FF000000"/>
        <rFont val="Arial"/>
        <family val="2"/>
      </rPr>
      <t xml:space="preserve"> Adjusted EBITDA excludes all SBC. We show adjusted NOPAT for the purposes of the ROIC calculation including SBC not related to investment consideration and restructuring, and also without.</t>
    </r>
  </si>
  <si>
    <r>
      <rPr>
        <vertAlign val="superscript"/>
        <sz val="9"/>
        <color rgb="FF000000"/>
        <rFont val="Arial"/>
        <family val="2"/>
      </rPr>
      <t>5</t>
    </r>
    <r>
      <rPr>
        <sz val="9"/>
        <color rgb="FF000000"/>
        <rFont val="Arial"/>
        <family val="2"/>
      </rPr>
      <t xml:space="preserve"> TTM adjusted ROIC (with and without SBC) is now based on adjusted NOPAT that reconciles to adjusted EBITDA instead of adjusted NOP. With this change in Q1 FY20, there are minor changes to ROIC compared to the ROIC we previously reported.</t>
    </r>
  </si>
  <si>
    <t>Liabilities, noncontrolling interests and shareholders’ equity (deficit)</t>
  </si>
  <si>
    <t>Total liabilities, noncontrolling interests and shareholders’ equity (deficit)</t>
  </si>
  <si>
    <t>Shareholders’ equity (deficit):</t>
  </si>
  <si>
    <t>Total shareholders' equity (deficit)</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</si>
  <si>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</si>
  <si>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</si>
  <si>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</si>
  <si>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</si>
  <si>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</si>
  <si>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</si>
  <si>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</si>
  <si>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</si>
  <si>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</si>
  <si>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</si>
  <si>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</si>
  <si>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</si>
  <si>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</si>
  <si>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</si>
  <si>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r>
      <rPr>
        <vertAlign val="superscript"/>
        <sz val="9"/>
        <color rgb="FF000000"/>
        <rFont val="Arial"/>
        <family val="2"/>
      </rPr>
      <t>9</t>
    </r>
    <r>
      <rPr>
        <sz val="9"/>
        <color rgb="FF000000"/>
        <rFont val="Arial"/>
        <family val="2"/>
      </rPr>
      <t xml:space="preserve"> 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r>
  </si>
  <si>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adjusted free cash flow and trailing-twelve-month return on invested capital: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and BuildASign revenue from Q2 FY2019 through Q1 FY2020.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Trailing-Twelve-Month Return on Invested Capital is adjusted net operating profit after tax (NOPAT) or adjusted NOPAT excluding share-based compensation, divided by debt plus redeemable noncontrolling interest plus shareholders' equity, less excess cash. Adjusted NOPAT is defined as adjusted EBITDA from above, plus depreciation and amortization (except depreciation related to Waltham lease and amortization of acquired intangibles), plus share-based compensation not related to investment consideration or restructuring, less cash taxes. Adjusted NOPAT excluding share-based compensation removes all share-based compensation expense in Adjusted NOPAT. Excess cash is cash and equivalents greater than 5% of last twelve month revenues and, if negative, is capped at zero.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</si>
  <si>
    <t>~</t>
  </si>
  <si>
    <t>Proceeds (payments) for settlement of derivatives designated as hedging instruments</t>
  </si>
  <si>
    <t>Q3 20</t>
  </si>
  <si>
    <t>(Mar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</si>
</sst>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 &quot;$&quot;#,##0_);* \(&quot;$&quot;#,##0\);* &quot;$&quot;&quot;-&quot;_);_(@_)"/>
    <numFmt numFmtId="165" formatCode="* #,##0;* \(#,##0\);* &quot;-&quot;;_(@_)"/>
    <numFmt numFmtId="166" formatCode="#,##0.0_)%;\(#,##0.0\)%;&quot;-&quot;_)\%;_(@_)"/>
    <numFmt numFmtId="167" formatCode="&quot;$&quot;#,##0;&quot;-&quot;&quot;$&quot;#,##0;&quot;$&quot;#,##0;_(@_)"/>
    <numFmt numFmtId="168" formatCode="&quot;$&quot;#,##0_);\(&quot;$&quot;#,##0\);&quot;$&quot;#,##0_);_(@_)"/>
    <numFmt numFmtId="169" formatCode="&quot;$&quot;#,##0_);&quot;$&quot;\(#,##0\);&quot;$&quot;#,##0_);_(@_)"/>
    <numFmt numFmtId="170" formatCode="#,##0_)%;\(#,##0\)%;&quot;-&quot;_)\%;_(@_)"/>
    <numFmt numFmtId="171" formatCode="#0.00;&quot;-&quot;#0.00;&quot;-&quot;;_(@_)"/>
    <numFmt numFmtId="172" formatCode="* #,##0.00;* \(#,##0.00\);* &quot;-&quot;;_(@_)"/>
    <numFmt numFmtId="173" formatCode="&quot;$&quot;#,##0;\-&quot;$&quot;#,##0;&quot;$&quot;0;_(@_)"/>
    <numFmt numFmtId="174" formatCode="#,##0_)%;\(#,##0\)%;&quot;—&quot;\%;_(@_)"/>
    <numFmt numFmtId="175" formatCode="_(#,##0_)_%;_(\(#,##0\)_%;_(&quot;—&quot;_);_(@_)"/>
    <numFmt numFmtId="176" formatCode="_(&quot;$&quot;* #,##0_)_%;_(&quot;$&quot;* \(#,##0\)_%;_(&quot;$&quot;* &quot;—&quot;_);_(@_)"/>
    <numFmt numFmtId="177" formatCode="_(&quot;$&quot;#,##0_)_%;_(\(&quot;$&quot;#,##0\)_%;_(&quot;$&quot;&quot;—&quot;_);_(@_)"/>
    <numFmt numFmtId="178" formatCode="_(* #,##0_)_%;_(&quot;$&quot;* \(#,##0\)_%;_(&quot;$&quot;* &quot;—&quot;_);_(@_)"/>
    <numFmt numFmtId="179" formatCode="_(#,##0_)_%;_(\(&quot;$&quot;#,##0\)_%;_(&quot;$&quot;&quot;—&quot;_);_(@_)"/>
    <numFmt numFmtId="180" formatCode="_(#,##0_);_(\(#,##0\);_(&quot;—&quot;_);_(@_)"/>
    <numFmt numFmtId="181" formatCode="&quot;$&quot;#,##0;\(&quot;$&quot;#,##0\);&quot;$&quot;0;_(@_)"/>
    <numFmt numFmtId="182" formatCode="&quot;$&quot;#,##0.0;\-&quot;$&quot;#,##0.0;&quot;$&quot;0.0;_(@_)"/>
    <numFmt numFmtId="183" formatCode="_(#,##0.0_)_%;_(\(#,##0.0\)_%;_(&quot;—&quot;_);_(@_)"/>
    <numFmt numFmtId="184" formatCode="_(&quot;$&quot;#,##0_);_(\(&quot;$&quot;#,##0\);_(&quot;$&quot;&quot;—&quot;_);_(@_)"/>
    <numFmt numFmtId="185" formatCode="_(&quot;$&quot;#,##0_)_%;_(\(#,##0\)_%;_(&quot;—&quot;_);_(@_)"/>
    <numFmt numFmtId="186" formatCode="_(&quot;$&quot;#,##0.00_)_%;_(\(&quot;$&quot;#,##0.00\)_%;_(&quot;$&quot;&quot;—&quot;_);_(@_)"/>
    <numFmt numFmtId="187" formatCode="#,##0;\-#,##0;0;_(@_)"/>
    <numFmt numFmtId="188" formatCode="#,##0.0_)%;\(#,##0.0\)%;&quot;—&quot;\%;_(@_)"/>
    <numFmt numFmtId="189" formatCode="* &quot;$&quot;#,##0,_);* \(&quot;$&quot;#,##0,\);* &quot;$&quot;&quot;-&quot;_);_(@_)"/>
  </numFmts>
  <fonts count="27" x14ac:knownFonts="1">
    <font>
      <sz val="10"/>
      <name val="Arial"/>
    </font>
    <font>
      <sz val="10"/>
      <color rgb="FF000000"/>
      <name val="Arial"/>
      <family val="2"/>
    </font>
    <font>
      <sz val="7"/>
      <color rgb="FF000000"/>
      <name val="Arial"/>
      <family val="2"/>
    </font>
    <font>
      <sz val="10"/>
      <name val="Arial"/>
      <family val="2"/>
    </font>
    <font>
      <sz val="10"/>
      <color rgb="FF000000"/>
      <name val="Times New Roman"/>
      <family val="1"/>
    </font>
    <font>
      <sz val="9"/>
      <color rgb="FF000000"/>
      <name val="Arial"/>
      <family val="2"/>
    </font>
    <font>
      <sz val="7"/>
      <color rgb="FF000000"/>
      <name val="Times New Roman"/>
      <family val="1"/>
    </font>
    <font>
      <sz val="12"/>
      <color rgb="FF000000"/>
      <name val="Arial"/>
      <family val="2"/>
    </font>
    <font>
      <b/>
      <sz val="9"/>
      <color rgb="FF000000"/>
      <name val="Arial"/>
      <family val="2"/>
    </font>
    <font>
      <i/>
      <sz val="9"/>
      <color rgb="FF000000"/>
      <name val="Arial"/>
      <family val="2"/>
    </font>
    <font>
      <sz val="9"/>
      <color rgb="FFEE2724"/>
      <name val="Arial"/>
      <family val="2"/>
    </font>
    <font>
      <b/>
      <sz val="9"/>
      <color rgb="FFEE2724"/>
      <name val="Arial"/>
      <family val="2"/>
    </font>
    <font>
      <sz val="9"/>
      <color rgb="FF000000"/>
      <name val="Times New Roman"/>
      <family val="1"/>
    </font>
    <font>
      <sz val="9"/>
      <color rgb="FFEE2724"/>
      <name val="Times New Roman"/>
      <family val="1"/>
    </font>
    <font>
      <b/>
      <sz val="9"/>
      <color rgb="FFEE2724"/>
      <name val="Times New Roman"/>
      <family val="1"/>
    </font>
    <font>
      <b/>
      <sz val="9"/>
      <color rgb="FF000000"/>
      <name val="Times New Roman"/>
      <family val="1"/>
    </font>
    <font>
      <sz val="9"/>
      <color rgb="FF333333"/>
      <name val="Arial"/>
      <family val="2"/>
    </font>
    <font>
      <sz val="9"/>
      <color rgb="FFFF0000"/>
      <name val="Arial"/>
      <family val="2"/>
    </font>
    <font>
      <b/>
      <sz val="9"/>
      <color rgb="FF333333"/>
      <name val="Arial"/>
      <family val="2"/>
    </font>
    <font>
      <i/>
      <sz val="9"/>
      <color rgb="FFEE2724"/>
      <name val="Arial"/>
      <family val="2"/>
    </font>
    <font>
      <b/>
      <vertAlign val="superscript"/>
      <sz val="9"/>
      <color rgb="FF000000"/>
      <name val="Arial"/>
      <family val="2"/>
    </font>
    <font>
      <sz val="9"/>
      <name val="Arial"/>
      <family val="2"/>
    </font>
    <font>
      <b/>
      <sz val="9"/>
      <color rgb="FFFFFFFF"/>
      <name val="Arial"/>
      <family val="2"/>
    </font>
    <font>
      <vertAlign val="superscript"/>
      <sz val="9"/>
      <color rgb="FF000000"/>
      <name val="Arial"/>
      <family val="2"/>
    </font>
    <font>
      <sz val="9"/>
      <color rgb="FF2C2C2C"/>
      <name val="Arial"/>
      <family val="2"/>
    </font>
    <font>
      <b/>
      <sz val="9"/>
      <color rgb="FF2C2C2C"/>
      <name val="Arial"/>
      <family val="2"/>
    </font>
    <font>
      <sz val="10"/>
      <name val="Arial"/>
      <family val="2"/>
    </font>
  </fonts>
  <fills count="6">
    <fill>
      <patternFill patternType="none"/>
    </fill>
    <fill>
      <patternFill patternType="gray125"/>
    </fill>
    <fill>
      <patternFill patternType="solid">
        <fgColor rgb="FF808080"/>
        <bgColor indexed="64"/>
      </patternFill>
    </fill>
    <fill>
      <patternFill patternType="solid">
        <fgColor rgb="FF34A1DA"/>
        <bgColor indexed="64"/>
      </patternFill>
    </fill>
    <fill>
      <patternFill patternType="solid">
        <fgColor rgb="FFC0C0C0"/>
        <bgColor indexed="64"/>
      </patternFill>
    </fill>
    <fill>
      <patternFill patternType="solid">
        <fgColor rgb="FFC0C0C0"/>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s>
  <cellStyleXfs count="2">
    <xf numFmtId="0" fontId="0" fillId="0" borderId="0"/>
    <xf numFmtId="9" fontId="26" fillId="0" borderId="0" applyFont="0" applyFill="0" applyBorder="0" applyAlignment="0" applyProtection="0"/>
  </cellStyleXfs>
  <cellXfs count="665">
    <xf numFmtId="0" fontId="0" fillId="0" borderId="0" xfId="0"/>
    <xf numFmtId="0" fontId="3" fillId="0" borderId="15" xfId="0" applyFont="1" applyBorder="1" applyAlignment="1">
      <alignment wrapText="1"/>
    </xf>
    <xf numFmtId="0" fontId="3" fillId="0" borderId="3" xfId="0" applyFont="1" applyBorder="1" applyAlignment="1">
      <alignment wrapText="1"/>
    </xf>
    <xf numFmtId="173" fontId="5" fillId="0" borderId="0" xfId="0" applyNumberFormat="1" applyFont="1" applyAlignment="1">
      <alignment horizontal="left" vertical="center"/>
    </xf>
    <xf numFmtId="173" fontId="5" fillId="0" borderId="16" xfId="0" applyNumberFormat="1" applyFont="1" applyBorder="1" applyAlignment="1">
      <alignment horizontal="left" vertical="center"/>
    </xf>
    <xf numFmtId="174" fontId="9" fillId="0" borderId="0" xfId="0" applyNumberFormat="1" applyFont="1" applyAlignment="1">
      <alignment horizontal="left" vertical="center"/>
    </xf>
    <xf numFmtId="174" fontId="9" fillId="0" borderId="16" xfId="0" applyNumberFormat="1" applyFont="1" applyBorder="1" applyAlignment="1">
      <alignment horizontal="left" vertical="center"/>
    </xf>
    <xf numFmtId="175" fontId="5" fillId="0" borderId="16" xfId="0" applyNumberFormat="1" applyFont="1" applyBorder="1" applyAlignment="1">
      <alignment vertical="center"/>
    </xf>
    <xf numFmtId="175" fontId="5" fillId="0" borderId="0" xfId="0" applyNumberFormat="1" applyFont="1" applyAlignment="1">
      <alignment vertical="center"/>
    </xf>
    <xf numFmtId="175" fontId="5" fillId="5" borderId="18" xfId="0" applyNumberFormat="1" applyFont="1" applyFill="1" applyBorder="1" applyAlignment="1">
      <alignment vertical="center"/>
    </xf>
    <xf numFmtId="175" fontId="5" fillId="0" borderId="0" xfId="0" applyNumberFormat="1" applyFont="1" applyAlignment="1">
      <alignment horizontal="left" vertical="center"/>
    </xf>
    <xf numFmtId="175" fontId="5" fillId="0" borderId="16" xfId="0" applyNumberFormat="1" applyFont="1" applyBorder="1" applyAlignment="1">
      <alignment horizontal="left" vertical="center"/>
    </xf>
    <xf numFmtId="175" fontId="5" fillId="0" borderId="18" xfId="0" applyNumberFormat="1" applyFont="1" applyBorder="1" applyAlignment="1">
      <alignment vertical="center"/>
    </xf>
    <xf numFmtId="174" fontId="9" fillId="0" borderId="16" xfId="0" applyNumberFormat="1" applyFont="1" applyBorder="1" applyAlignment="1">
      <alignment vertical="center"/>
    </xf>
    <xf numFmtId="174" fontId="9" fillId="0" borderId="0" xfId="0" applyNumberFormat="1" applyFont="1" applyAlignment="1">
      <alignment vertical="center"/>
    </xf>
    <xf numFmtId="174" fontId="9" fillId="0" borderId="17" xfId="0" applyNumberFormat="1" applyFont="1" applyBorder="1" applyAlignment="1">
      <alignment vertical="center"/>
    </xf>
    <xf numFmtId="0" fontId="5" fillId="0" borderId="16" xfId="0" applyFont="1" applyBorder="1" applyAlignment="1">
      <alignment horizontal="right" vertical="center" wrapText="1"/>
    </xf>
    <xf numFmtId="0" fontId="5" fillId="0" borderId="0" xfId="0" applyFont="1" applyAlignment="1">
      <alignment horizontal="right" vertical="center" wrapText="1"/>
    </xf>
    <xf numFmtId="0" fontId="9" fillId="0" borderId="16" xfId="0" applyFont="1" applyBorder="1" applyAlignment="1">
      <alignment horizontal="right" vertical="center" wrapText="1"/>
    </xf>
    <xf numFmtId="0" fontId="9" fillId="0" borderId="0" xfId="0" applyFont="1" applyAlignment="1">
      <alignment horizontal="right" vertical="center" wrapText="1"/>
    </xf>
    <xf numFmtId="175" fontId="10" fillId="0" borderId="0" xfId="0" applyNumberFormat="1" applyFont="1" applyAlignment="1">
      <alignment horizontal="left" vertical="center"/>
    </xf>
    <xf numFmtId="175" fontId="10" fillId="0" borderId="16" xfId="0" applyNumberFormat="1" applyFont="1" applyBorder="1" applyAlignment="1">
      <alignment horizontal="left" vertical="center"/>
    </xf>
    <xf numFmtId="173" fontId="8" fillId="0" borderId="16" xfId="0" applyNumberFormat="1" applyFont="1" applyBorder="1" applyAlignment="1">
      <alignment vertical="center"/>
    </xf>
    <xf numFmtId="173" fontId="8" fillId="0" borderId="0" xfId="0" applyNumberFormat="1" applyFont="1" applyAlignment="1">
      <alignment vertical="center"/>
    </xf>
    <xf numFmtId="173" fontId="8" fillId="0" borderId="0" xfId="0" applyNumberFormat="1" applyFont="1" applyAlignment="1">
      <alignment horizontal="left" vertical="center"/>
    </xf>
    <xf numFmtId="173" fontId="8" fillId="0" borderId="22" xfId="0" applyNumberFormat="1" applyFont="1" applyBorder="1" applyAlignment="1">
      <alignment vertical="center"/>
    </xf>
    <xf numFmtId="173" fontId="8" fillId="0" borderId="23" xfId="0" applyNumberFormat="1" applyFont="1" applyBorder="1" applyAlignment="1">
      <alignment vertical="center"/>
    </xf>
    <xf numFmtId="173" fontId="8" fillId="0" borderId="20" xfId="0" applyNumberFormat="1" applyFont="1" applyBorder="1" applyAlignment="1">
      <alignment vertical="center"/>
    </xf>
    <xf numFmtId="173" fontId="8" fillId="0" borderId="16" xfId="0" applyNumberFormat="1" applyFont="1" applyBorder="1" applyAlignment="1">
      <alignment horizontal="left" vertical="center"/>
    </xf>
    <xf numFmtId="173" fontId="8" fillId="0" borderId="24" xfId="0" applyNumberFormat="1" applyFont="1" applyBorder="1" applyAlignment="1">
      <alignment vertical="center"/>
    </xf>
    <xf numFmtId="176" fontId="5" fillId="0" borderId="29" xfId="0" applyNumberFormat="1" applyFont="1" applyBorder="1" applyAlignment="1">
      <alignment vertical="center"/>
    </xf>
    <xf numFmtId="176" fontId="5" fillId="0" borderId="0" xfId="0" applyNumberFormat="1" applyFont="1" applyAlignment="1">
      <alignment vertical="center"/>
    </xf>
    <xf numFmtId="176" fontId="5" fillId="0" borderId="30" xfId="0" applyNumberFormat="1" applyFont="1" applyBorder="1" applyAlignment="1">
      <alignment vertical="center"/>
    </xf>
    <xf numFmtId="176" fontId="5" fillId="0" borderId="25" xfId="0" applyNumberFormat="1" applyFont="1" applyBorder="1" applyAlignment="1">
      <alignment vertical="center"/>
    </xf>
    <xf numFmtId="176" fontId="5" fillId="0" borderId="16" xfId="0" applyNumberFormat="1" applyFont="1" applyBorder="1" applyAlignment="1">
      <alignment vertical="center"/>
    </xf>
    <xf numFmtId="177" fontId="5" fillId="0" borderId="16" xfId="0" applyNumberFormat="1" applyFont="1" applyBorder="1" applyAlignment="1">
      <alignment vertical="center"/>
    </xf>
    <xf numFmtId="177" fontId="5" fillId="0" borderId="0" xfId="0" applyNumberFormat="1" applyFont="1" applyAlignment="1">
      <alignment vertical="center"/>
    </xf>
    <xf numFmtId="177" fontId="5" fillId="0" borderId="17" xfId="0" applyNumberFormat="1" applyFont="1" applyBorder="1" applyAlignment="1">
      <alignment vertical="center"/>
    </xf>
    <xf numFmtId="177" fontId="5" fillId="5" borderId="17" xfId="0" applyNumberFormat="1" applyFont="1" applyFill="1" applyBorder="1" applyAlignment="1">
      <alignment vertical="center"/>
    </xf>
    <xf numFmtId="177" fontId="5" fillId="0" borderId="18" xfId="0" applyNumberFormat="1" applyFont="1" applyBorder="1" applyAlignment="1">
      <alignment vertical="center"/>
    </xf>
    <xf numFmtId="175" fontId="5" fillId="0" borderId="17" xfId="0" applyNumberFormat="1" applyFont="1" applyBorder="1" applyAlignment="1">
      <alignment vertical="center"/>
    </xf>
    <xf numFmtId="175" fontId="5" fillId="5" borderId="17" xfId="0" applyNumberFormat="1" applyFont="1" applyFill="1" applyBorder="1" applyAlignment="1">
      <alignment vertical="center"/>
    </xf>
    <xf numFmtId="177" fontId="8" fillId="0" borderId="22" xfId="0" applyNumberFormat="1" applyFont="1" applyBorder="1" applyAlignment="1">
      <alignment vertical="center"/>
    </xf>
    <xf numFmtId="177" fontId="8" fillId="0" borderId="23" xfId="0" applyNumberFormat="1" applyFont="1" applyBorder="1" applyAlignment="1">
      <alignment vertical="center"/>
    </xf>
    <xf numFmtId="177" fontId="8" fillId="0" borderId="24" xfId="0" applyNumberFormat="1" applyFont="1" applyBorder="1" applyAlignment="1">
      <alignment vertical="center"/>
    </xf>
    <xf numFmtId="177" fontId="8" fillId="5" borderId="24" xfId="0" applyNumberFormat="1" applyFont="1" applyFill="1" applyBorder="1" applyAlignment="1">
      <alignment vertical="center"/>
    </xf>
    <xf numFmtId="177" fontId="11" fillId="0" borderId="0" xfId="0" applyNumberFormat="1" applyFont="1" applyAlignment="1">
      <alignment vertical="center"/>
    </xf>
    <xf numFmtId="177" fontId="11" fillId="0" borderId="16" xfId="0" applyNumberFormat="1" applyFont="1" applyBorder="1" applyAlignment="1">
      <alignment vertical="center"/>
    </xf>
    <xf numFmtId="0" fontId="5" fillId="0" borderId="0" xfId="0" applyFont="1" applyAlignment="1">
      <alignment horizontal="left"/>
    </xf>
    <xf numFmtId="0" fontId="12" fillId="0" borderId="0" xfId="0" applyFont="1" applyAlignment="1">
      <alignment wrapText="1"/>
    </xf>
    <xf numFmtId="177" fontId="5" fillId="0" borderId="30" xfId="0" applyNumberFormat="1" applyFont="1" applyBorder="1" applyAlignment="1">
      <alignment vertical="center"/>
    </xf>
    <xf numFmtId="177" fontId="5" fillId="0" borderId="29" xfId="0" applyNumberFormat="1" applyFont="1" applyBorder="1" applyAlignment="1">
      <alignment vertical="center"/>
    </xf>
    <xf numFmtId="177" fontId="5" fillId="0" borderId="25" xfId="0" applyNumberFormat="1" applyFont="1" applyBorder="1" applyAlignment="1">
      <alignment vertical="center"/>
    </xf>
    <xf numFmtId="176" fontId="12" fillId="0" borderId="16" xfId="0" applyNumberFormat="1" applyFont="1" applyBorder="1" applyAlignment="1">
      <alignment horizontal="left"/>
    </xf>
    <xf numFmtId="0" fontId="5" fillId="0" borderId="17" xfId="0" applyFont="1" applyBorder="1" applyAlignment="1">
      <alignment horizontal="right" vertical="center" wrapText="1"/>
    </xf>
    <xf numFmtId="177" fontId="13" fillId="0" borderId="0" xfId="0" applyNumberFormat="1" applyFont="1" applyAlignment="1">
      <alignment horizontal="left"/>
    </xf>
    <xf numFmtId="177" fontId="13" fillId="0" borderId="16" xfId="0" applyNumberFormat="1" applyFont="1" applyBorder="1" applyAlignment="1">
      <alignment horizontal="left"/>
    </xf>
    <xf numFmtId="175" fontId="13" fillId="0" borderId="0" xfId="0" applyNumberFormat="1" applyFont="1" applyAlignment="1">
      <alignment horizontal="left"/>
    </xf>
    <xf numFmtId="175" fontId="13" fillId="0" borderId="16" xfId="0" applyNumberFormat="1" applyFont="1" applyBorder="1" applyAlignment="1">
      <alignment horizontal="left"/>
    </xf>
    <xf numFmtId="0" fontId="8" fillId="0" borderId="22" xfId="0" applyFont="1" applyBorder="1" applyAlignment="1">
      <alignment horizontal="right" vertical="center" wrapText="1"/>
    </xf>
    <xf numFmtId="0" fontId="8" fillId="0" borderId="23" xfId="0" applyFont="1" applyBorder="1" applyAlignment="1">
      <alignment horizontal="right" vertical="center" wrapText="1"/>
    </xf>
    <xf numFmtId="0" fontId="8" fillId="0" borderId="24" xfId="0" applyFont="1" applyBorder="1" applyAlignment="1">
      <alignment horizontal="right" vertical="center" wrapText="1"/>
    </xf>
    <xf numFmtId="0" fontId="8" fillId="0" borderId="0" xfId="0" applyFont="1" applyAlignment="1">
      <alignment horizontal="left"/>
    </xf>
    <xf numFmtId="177" fontId="14" fillId="0" borderId="0" xfId="0" applyNumberFormat="1" applyFont="1" applyAlignment="1">
      <alignment horizontal="left"/>
    </xf>
    <xf numFmtId="177" fontId="14" fillId="0" borderId="16" xfId="0" applyNumberFormat="1" applyFont="1" applyBorder="1" applyAlignment="1">
      <alignment horizontal="left"/>
    </xf>
    <xf numFmtId="177" fontId="12" fillId="0" borderId="0" xfId="0" applyNumberFormat="1" applyFont="1" applyAlignment="1">
      <alignment horizontal="left"/>
    </xf>
    <xf numFmtId="177" fontId="12" fillId="0" borderId="16" xfId="0" applyNumberFormat="1" applyFont="1" applyBorder="1" applyAlignment="1">
      <alignment horizontal="left"/>
    </xf>
    <xf numFmtId="175" fontId="12" fillId="0" borderId="0" xfId="0" applyNumberFormat="1" applyFont="1" applyAlignment="1">
      <alignment horizontal="left"/>
    </xf>
    <xf numFmtId="175" fontId="12" fillId="0" borderId="16" xfId="0" applyNumberFormat="1" applyFont="1" applyBorder="1" applyAlignment="1">
      <alignment horizontal="left"/>
    </xf>
    <xf numFmtId="177" fontId="5" fillId="5" borderId="25" xfId="0" applyNumberFormat="1" applyFont="1" applyFill="1" applyBorder="1" applyAlignment="1">
      <alignment vertical="center"/>
    </xf>
    <xf numFmtId="176" fontId="5" fillId="0" borderId="17" xfId="0" applyNumberFormat="1" applyFont="1" applyBorder="1" applyAlignment="1">
      <alignment vertical="center"/>
    </xf>
    <xf numFmtId="180" fontId="12" fillId="0" borderId="0" xfId="0" applyNumberFormat="1" applyFont="1" applyAlignment="1">
      <alignment horizontal="left"/>
    </xf>
    <xf numFmtId="0" fontId="5" fillId="0" borderId="19" xfId="0" applyFont="1" applyBorder="1" applyAlignment="1">
      <alignment horizontal="right" vertical="center" wrapText="1"/>
    </xf>
    <xf numFmtId="0" fontId="5" fillId="0" borderId="20" xfId="0" applyFont="1" applyBorder="1" applyAlignment="1">
      <alignment horizontal="right" vertical="center" wrapText="1"/>
    </xf>
    <xf numFmtId="175" fontId="5" fillId="0" borderId="19" xfId="0" applyNumberFormat="1" applyFont="1" applyBorder="1" applyAlignment="1">
      <alignment vertical="center"/>
    </xf>
    <xf numFmtId="175" fontId="5" fillId="0" borderId="20" xfId="0" applyNumberFormat="1" applyFont="1" applyBorder="1" applyAlignment="1">
      <alignment vertical="center"/>
    </xf>
    <xf numFmtId="175" fontId="5" fillId="0" borderId="27" xfId="0" applyNumberFormat="1" applyFont="1" applyBorder="1" applyAlignment="1">
      <alignment vertical="center"/>
    </xf>
    <xf numFmtId="175" fontId="5" fillId="5" borderId="21" xfId="0" applyNumberFormat="1" applyFont="1" applyFill="1" applyBorder="1" applyAlignment="1">
      <alignment vertical="center"/>
    </xf>
    <xf numFmtId="0" fontId="8" fillId="0" borderId="19" xfId="0" applyFont="1" applyBorder="1" applyAlignment="1">
      <alignment horizontal="right" vertical="center" wrapText="1"/>
    </xf>
    <xf numFmtId="0" fontId="8" fillId="0" borderId="20" xfId="0" applyFont="1" applyBorder="1" applyAlignment="1">
      <alignment horizontal="right" vertical="center" wrapText="1"/>
    </xf>
    <xf numFmtId="0" fontId="8" fillId="0" borderId="27" xfId="0" applyFont="1" applyBorder="1" applyAlignment="1">
      <alignment horizontal="right" vertical="center" wrapText="1"/>
    </xf>
    <xf numFmtId="177" fontId="15" fillId="0" borderId="0" xfId="0" applyNumberFormat="1" applyFont="1" applyAlignment="1">
      <alignment horizontal="left"/>
    </xf>
    <xf numFmtId="177" fontId="8" fillId="0" borderId="27" xfId="0" applyNumberFormat="1" applyFont="1" applyBorder="1" applyAlignment="1">
      <alignment vertical="center"/>
    </xf>
    <xf numFmtId="177" fontId="15" fillId="0" borderId="16" xfId="0" applyNumberFormat="1" applyFont="1" applyBorder="1" applyAlignment="1">
      <alignment horizontal="left"/>
    </xf>
    <xf numFmtId="173" fontId="5" fillId="0" borderId="16" xfId="0" applyNumberFormat="1" applyFont="1" applyFill="1" applyBorder="1" applyAlignment="1">
      <alignment vertical="center"/>
    </xf>
    <xf numFmtId="173" fontId="5" fillId="0" borderId="0" xfId="0" applyNumberFormat="1" applyFont="1" applyFill="1" applyAlignment="1">
      <alignment vertical="center"/>
    </xf>
    <xf numFmtId="173" fontId="5" fillId="0" borderId="17" xfId="0" applyNumberFormat="1" applyFont="1" applyFill="1" applyBorder="1" applyAlignment="1">
      <alignment vertical="center"/>
    </xf>
    <xf numFmtId="174" fontId="9" fillId="0" borderId="16" xfId="0" applyNumberFormat="1" applyFont="1" applyFill="1" applyBorder="1" applyAlignment="1">
      <alignment vertical="center"/>
    </xf>
    <xf numFmtId="174" fontId="9" fillId="0" borderId="0" xfId="0" applyNumberFormat="1" applyFont="1" applyFill="1" applyAlignment="1">
      <alignment vertical="center"/>
    </xf>
    <xf numFmtId="174" fontId="9" fillId="0" borderId="17" xfId="0" applyNumberFormat="1" applyFont="1" applyFill="1" applyBorder="1" applyAlignment="1">
      <alignment vertical="center"/>
    </xf>
    <xf numFmtId="175" fontId="5" fillId="0" borderId="16" xfId="0" applyNumberFormat="1" applyFont="1" applyFill="1" applyBorder="1" applyAlignment="1">
      <alignment vertical="center"/>
    </xf>
    <xf numFmtId="175" fontId="5" fillId="0" borderId="0" xfId="0" applyNumberFormat="1" applyFont="1" applyFill="1" applyAlignment="1">
      <alignment vertical="center"/>
    </xf>
    <xf numFmtId="174" fontId="9" fillId="0" borderId="19" xfId="0" applyNumberFormat="1" applyFont="1" applyFill="1" applyBorder="1" applyAlignment="1">
      <alignment vertical="center"/>
    </xf>
    <xf numFmtId="174" fontId="9" fillId="0" borderId="20" xfId="0" applyNumberFormat="1" applyFont="1" applyFill="1" applyBorder="1" applyAlignment="1">
      <alignment vertical="center"/>
    </xf>
    <xf numFmtId="175" fontId="5" fillId="0" borderId="19" xfId="0" applyNumberFormat="1" applyFont="1" applyFill="1" applyBorder="1" applyAlignment="1">
      <alignment vertical="center"/>
    </xf>
    <xf numFmtId="175" fontId="5" fillId="0" borderId="20" xfId="0" applyNumberFormat="1" applyFont="1" applyFill="1" applyBorder="1" applyAlignment="1">
      <alignment vertical="center"/>
    </xf>
    <xf numFmtId="175" fontId="5" fillId="0" borderId="22" xfId="0" applyNumberFormat="1" applyFont="1" applyFill="1" applyBorder="1" applyAlignment="1">
      <alignment vertical="center"/>
    </xf>
    <xf numFmtId="175" fontId="5" fillId="0" borderId="23" xfId="0" applyNumberFormat="1" applyFont="1" applyFill="1" applyBorder="1" applyAlignment="1">
      <alignment vertical="center"/>
    </xf>
    <xf numFmtId="175" fontId="5" fillId="0" borderId="24" xfId="0" applyNumberFormat="1" applyFont="1" applyFill="1" applyBorder="1" applyAlignment="1">
      <alignment vertical="center"/>
    </xf>
    <xf numFmtId="175" fontId="5" fillId="0" borderId="25" xfId="0" applyNumberFormat="1" applyFont="1" applyFill="1" applyBorder="1" applyAlignment="1">
      <alignment vertical="center"/>
    </xf>
    <xf numFmtId="177" fontId="5" fillId="0" borderId="16" xfId="0" applyNumberFormat="1" applyFont="1" applyFill="1" applyBorder="1" applyAlignment="1">
      <alignment vertical="center"/>
    </xf>
    <xf numFmtId="177" fontId="5" fillId="0" borderId="0" xfId="0" applyNumberFormat="1" applyFont="1" applyFill="1" applyAlignment="1">
      <alignment vertical="center"/>
    </xf>
    <xf numFmtId="177" fontId="5" fillId="0" borderId="17" xfId="0" applyNumberFormat="1" applyFont="1" applyFill="1" applyBorder="1" applyAlignment="1">
      <alignment vertical="center"/>
    </xf>
    <xf numFmtId="175" fontId="5" fillId="0" borderId="17" xfId="0" applyNumberFormat="1" applyFont="1" applyFill="1" applyBorder="1" applyAlignment="1">
      <alignment vertical="center"/>
    </xf>
    <xf numFmtId="177" fontId="8" fillId="0" borderId="22" xfId="0" applyNumberFormat="1" applyFont="1" applyFill="1" applyBorder="1" applyAlignment="1">
      <alignment vertical="center"/>
    </xf>
    <xf numFmtId="177" fontId="8" fillId="0" borderId="23" xfId="0" applyNumberFormat="1" applyFont="1" applyFill="1" applyBorder="1" applyAlignment="1">
      <alignment vertical="center"/>
    </xf>
    <xf numFmtId="177" fontId="8" fillId="0" borderId="24" xfId="0" applyNumberFormat="1" applyFont="1" applyFill="1" applyBorder="1" applyAlignment="1">
      <alignment vertical="center"/>
    </xf>
    <xf numFmtId="173" fontId="5" fillId="0" borderId="17" xfId="0" applyNumberFormat="1" applyFont="1" applyBorder="1" applyAlignment="1">
      <alignment vertical="center"/>
    </xf>
    <xf numFmtId="174" fontId="5" fillId="0" borderId="0" xfId="0" applyNumberFormat="1" applyFont="1" applyAlignment="1">
      <alignment horizontal="left" vertical="center"/>
    </xf>
    <xf numFmtId="174" fontId="5" fillId="0" borderId="16" xfId="0" applyNumberFormat="1" applyFont="1" applyBorder="1" applyAlignment="1">
      <alignment vertical="center"/>
    </xf>
    <xf numFmtId="174" fontId="5" fillId="0" borderId="0" xfId="0" applyNumberFormat="1" applyFont="1" applyAlignment="1">
      <alignment vertical="center"/>
    </xf>
    <xf numFmtId="174" fontId="5" fillId="0" borderId="17" xfId="0" applyNumberFormat="1" applyFont="1" applyBorder="1" applyAlignment="1">
      <alignment vertical="center"/>
    </xf>
    <xf numFmtId="174" fontId="5" fillId="0" borderId="16" xfId="0" applyNumberFormat="1" applyFont="1" applyBorder="1" applyAlignment="1">
      <alignment horizontal="left" vertical="center"/>
    </xf>
    <xf numFmtId="174" fontId="5" fillId="0" borderId="19" xfId="0" applyNumberFormat="1" applyFont="1" applyBorder="1" applyAlignment="1">
      <alignment vertical="center"/>
    </xf>
    <xf numFmtId="174" fontId="5" fillId="0" borderId="20" xfId="0" applyNumberFormat="1" applyFont="1" applyBorder="1" applyAlignment="1">
      <alignment vertical="center"/>
    </xf>
    <xf numFmtId="174" fontId="5" fillId="0" borderId="27" xfId="0" applyNumberFormat="1" applyFont="1" applyBorder="1" applyAlignment="1">
      <alignment vertical="center"/>
    </xf>
    <xf numFmtId="174" fontId="5" fillId="0" borderId="30" xfId="0" applyNumberFormat="1" applyFont="1" applyBorder="1" applyAlignment="1">
      <alignment vertical="center"/>
    </xf>
    <xf numFmtId="174" fontId="5" fillId="0" borderId="29" xfId="0" applyNumberFormat="1" applyFont="1" applyBorder="1" applyAlignment="1">
      <alignment vertical="center"/>
    </xf>
    <xf numFmtId="174" fontId="5" fillId="0" borderId="25" xfId="0" applyNumberFormat="1" applyFont="1" applyBorder="1" applyAlignment="1">
      <alignment vertical="center"/>
    </xf>
    <xf numFmtId="173" fontId="5" fillId="0" borderId="16" xfId="0" applyNumberFormat="1" applyFont="1" applyBorder="1" applyAlignment="1">
      <alignment vertical="center"/>
    </xf>
    <xf numFmtId="173" fontId="5" fillId="0" borderId="0" xfId="0" applyNumberFormat="1" applyFont="1" applyAlignment="1">
      <alignment vertical="center"/>
    </xf>
    <xf numFmtId="0" fontId="5" fillId="0" borderId="27" xfId="0" applyFont="1" applyBorder="1" applyAlignment="1">
      <alignment horizontal="right" vertical="center" wrapText="1"/>
    </xf>
    <xf numFmtId="0" fontId="9" fillId="0" borderId="17" xfId="0" applyFont="1" applyBorder="1" applyAlignment="1">
      <alignment horizontal="right" vertical="center" wrapText="1"/>
    </xf>
    <xf numFmtId="0" fontId="9" fillId="0" borderId="19" xfId="0" applyFont="1" applyBorder="1" applyAlignment="1">
      <alignment horizontal="right" vertical="center" wrapText="1"/>
    </xf>
    <xf numFmtId="0" fontId="9" fillId="0" borderId="20" xfId="0" applyFont="1" applyBorder="1" applyAlignment="1">
      <alignment horizontal="right" vertical="center" wrapText="1"/>
    </xf>
    <xf numFmtId="174" fontId="9" fillId="0" borderId="20" xfId="0" applyNumberFormat="1" applyFont="1" applyBorder="1" applyAlignment="1">
      <alignment vertical="center"/>
    </xf>
    <xf numFmtId="174" fontId="9" fillId="0" borderId="19" xfId="0" applyNumberFormat="1" applyFont="1" applyBorder="1" applyAlignment="1">
      <alignment vertical="center"/>
    </xf>
    <xf numFmtId="0" fontId="9" fillId="0" borderId="27" xfId="0" applyFont="1" applyBorder="1" applyAlignment="1">
      <alignment horizontal="right" vertical="center" wrapText="1"/>
    </xf>
    <xf numFmtId="0" fontId="5" fillId="0" borderId="0" xfId="0" applyFont="1" applyAlignment="1">
      <alignment horizontal="left" vertical="center"/>
    </xf>
    <xf numFmtId="181" fontId="5" fillId="0" borderId="0" xfId="0" applyNumberFormat="1" applyFont="1" applyAlignment="1">
      <alignment horizontal="left" vertical="center"/>
    </xf>
    <xf numFmtId="181" fontId="5" fillId="0" borderId="16" xfId="0" applyNumberFormat="1" applyFont="1" applyBorder="1" applyAlignment="1">
      <alignment horizontal="left" vertical="center"/>
    </xf>
    <xf numFmtId="173" fontId="16" fillId="0" borderId="0" xfId="0" applyNumberFormat="1" applyFont="1"/>
    <xf numFmtId="0" fontId="5" fillId="0" borderId="16" xfId="0" applyFont="1" applyFill="1" applyBorder="1" applyAlignment="1">
      <alignment horizontal="right" vertical="center" wrapText="1"/>
    </xf>
    <xf numFmtId="0" fontId="5" fillId="0" borderId="0" xfId="0" applyFont="1" applyFill="1" applyAlignment="1">
      <alignment horizontal="right" vertical="center" wrapText="1"/>
    </xf>
    <xf numFmtId="0" fontId="5" fillId="0" borderId="19" xfId="0" applyFont="1" applyFill="1" applyBorder="1" applyAlignment="1">
      <alignment horizontal="right" vertical="center" wrapText="1"/>
    </xf>
    <xf numFmtId="0" fontId="5" fillId="0" borderId="20" xfId="0" applyFont="1" applyFill="1" applyBorder="1" applyAlignment="1">
      <alignment horizontal="right" vertical="center" wrapText="1"/>
    </xf>
    <xf numFmtId="174" fontId="5" fillId="0" borderId="16" xfId="0" applyNumberFormat="1" applyFont="1" applyFill="1" applyBorder="1" applyAlignment="1">
      <alignment vertical="center"/>
    </xf>
    <xf numFmtId="174" fontId="5" fillId="0" borderId="0" xfId="0" applyNumberFormat="1" applyFont="1" applyFill="1" applyAlignment="1">
      <alignment vertical="center"/>
    </xf>
    <xf numFmtId="174" fontId="5" fillId="0" borderId="17" xfId="0" applyNumberFormat="1" applyFont="1" applyFill="1" applyBorder="1" applyAlignment="1">
      <alignment vertical="center"/>
    </xf>
    <xf numFmtId="174" fontId="5" fillId="0" borderId="19" xfId="0" applyNumberFormat="1" applyFont="1" applyFill="1" applyBorder="1" applyAlignment="1">
      <alignment vertical="center"/>
    </xf>
    <xf numFmtId="174" fontId="5" fillId="0" borderId="20" xfId="0" applyNumberFormat="1" applyFont="1" applyFill="1" applyBorder="1" applyAlignment="1">
      <alignment vertical="center"/>
    </xf>
    <xf numFmtId="174" fontId="5" fillId="0" borderId="27" xfId="0" applyNumberFormat="1" applyFont="1" applyFill="1" applyBorder="1" applyAlignment="1">
      <alignment vertical="center"/>
    </xf>
    <xf numFmtId="181" fontId="5" fillId="0" borderId="22" xfId="0" applyNumberFormat="1" applyFont="1" applyFill="1" applyBorder="1" applyAlignment="1">
      <alignment vertical="center"/>
    </xf>
    <xf numFmtId="181" fontId="5" fillId="0" borderId="23" xfId="0" applyNumberFormat="1" applyFont="1" applyFill="1" applyBorder="1" applyAlignment="1">
      <alignment vertical="center"/>
    </xf>
    <xf numFmtId="0" fontId="5" fillId="0" borderId="0" xfId="0" applyFont="1" applyFill="1" applyAlignment="1">
      <alignment horizontal="left" vertical="center"/>
    </xf>
    <xf numFmtId="177" fontId="16" fillId="0" borderId="23" xfId="0" applyNumberFormat="1" applyFont="1" applyFill="1" applyBorder="1"/>
    <xf numFmtId="177" fontId="16" fillId="0" borderId="24" xfId="0" applyNumberFormat="1" applyFont="1" applyFill="1" applyBorder="1"/>
    <xf numFmtId="181" fontId="5" fillId="0" borderId="24" xfId="0" applyNumberFormat="1" applyFont="1" applyFill="1" applyBorder="1" applyAlignment="1">
      <alignment vertical="center"/>
    </xf>
    <xf numFmtId="173" fontId="5" fillId="0" borderId="17" xfId="0" applyNumberFormat="1" applyFont="1" applyBorder="1" applyAlignment="1">
      <alignment horizontal="left" vertical="center"/>
    </xf>
    <xf numFmtId="182" fontId="5" fillId="0" borderId="30" xfId="0" applyNumberFormat="1" applyFont="1" applyBorder="1" applyAlignment="1">
      <alignment horizontal="left" vertical="center"/>
    </xf>
    <xf numFmtId="182" fontId="5" fillId="0" borderId="29" xfId="0" applyNumberFormat="1" applyFont="1" applyBorder="1" applyAlignment="1">
      <alignment horizontal="left" vertical="center"/>
    </xf>
    <xf numFmtId="182" fontId="5" fillId="0" borderId="0" xfId="0" applyNumberFormat="1" applyFont="1" applyAlignment="1">
      <alignment horizontal="left" vertical="center"/>
    </xf>
    <xf numFmtId="182" fontId="5" fillId="0" borderId="25" xfId="0" applyNumberFormat="1" applyFont="1" applyBorder="1" applyAlignment="1">
      <alignment horizontal="left" vertical="center"/>
    </xf>
    <xf numFmtId="182" fontId="5" fillId="0" borderId="16" xfId="0" applyNumberFormat="1" applyFont="1" applyBorder="1" applyAlignment="1">
      <alignment horizontal="left" vertical="center"/>
    </xf>
    <xf numFmtId="180" fontId="5" fillId="0" borderId="16" xfId="0" applyNumberFormat="1" applyFont="1" applyBorder="1" applyAlignment="1">
      <alignment vertical="center"/>
    </xf>
    <xf numFmtId="180" fontId="5" fillId="0" borderId="0" xfId="0" applyNumberFormat="1" applyFont="1" applyAlignment="1">
      <alignment vertical="center"/>
    </xf>
    <xf numFmtId="180" fontId="5" fillId="0" borderId="0" xfId="0" applyNumberFormat="1" applyFont="1" applyAlignment="1">
      <alignment horizontal="left" vertical="center"/>
    </xf>
    <xf numFmtId="180" fontId="5" fillId="0" borderId="17" xfId="0" applyNumberFormat="1" applyFont="1" applyBorder="1" applyAlignment="1">
      <alignment vertical="center"/>
    </xf>
    <xf numFmtId="180" fontId="5" fillId="0" borderId="16" xfId="0" applyNumberFormat="1" applyFont="1" applyBorder="1" applyAlignment="1">
      <alignment horizontal="left" vertical="center"/>
    </xf>
    <xf numFmtId="180" fontId="5" fillId="0" borderId="22" xfId="0" applyNumberFormat="1" applyFont="1" applyBorder="1" applyAlignment="1">
      <alignment vertical="center"/>
    </xf>
    <xf numFmtId="180" fontId="5" fillId="0" borderId="23" xfId="0" applyNumberFormat="1" applyFont="1" applyBorder="1" applyAlignment="1">
      <alignment vertical="center"/>
    </xf>
    <xf numFmtId="180" fontId="5" fillId="0" borderId="30" xfId="0" applyNumberFormat="1" applyFont="1" applyBorder="1" applyAlignment="1">
      <alignment vertical="center"/>
    </xf>
    <xf numFmtId="180" fontId="5" fillId="0" borderId="29" xfId="0" applyNumberFormat="1" applyFont="1" applyBorder="1" applyAlignment="1">
      <alignment vertical="center"/>
    </xf>
    <xf numFmtId="180" fontId="5" fillId="0" borderId="25" xfId="0" applyNumberFormat="1" applyFont="1" applyBorder="1" applyAlignment="1">
      <alignment vertical="center"/>
    </xf>
    <xf numFmtId="182" fontId="5" fillId="0" borderId="16" xfId="0" applyNumberFormat="1" applyFont="1" applyBorder="1" applyAlignment="1">
      <alignment vertical="center"/>
    </xf>
    <xf numFmtId="182" fontId="5" fillId="0" borderId="0" xfId="0" applyNumberFormat="1" applyFont="1" applyAlignment="1">
      <alignment vertical="center"/>
    </xf>
    <xf numFmtId="182" fontId="5" fillId="0" borderId="17" xfId="0" applyNumberFormat="1" applyFont="1" applyBorder="1" applyAlignment="1">
      <alignment vertical="center"/>
    </xf>
    <xf numFmtId="182" fontId="5" fillId="0" borderId="19" xfId="0" applyNumberFormat="1" applyFont="1" applyBorder="1" applyAlignment="1">
      <alignment vertical="center"/>
    </xf>
    <xf numFmtId="182" fontId="5" fillId="0" borderId="20" xfId="0" applyNumberFormat="1" applyFont="1" applyBorder="1" applyAlignment="1">
      <alignment vertical="center"/>
    </xf>
    <xf numFmtId="182" fontId="5" fillId="0" borderId="27" xfId="0" applyNumberFormat="1" applyFont="1" applyBorder="1" applyAlignment="1">
      <alignment vertical="center"/>
    </xf>
    <xf numFmtId="0" fontId="5" fillId="0" borderId="16" xfId="0" applyFont="1" applyBorder="1" applyAlignment="1">
      <alignment horizontal="left" vertical="center"/>
    </xf>
    <xf numFmtId="0" fontId="17" fillId="0" borderId="0" xfId="0" applyFont="1" applyAlignment="1">
      <alignment horizontal="left" vertical="center"/>
    </xf>
    <xf numFmtId="0" fontId="5" fillId="0" borderId="30" xfId="0" applyFont="1" applyBorder="1" applyAlignment="1">
      <alignment horizontal="left" vertical="center"/>
    </xf>
    <xf numFmtId="0" fontId="5" fillId="0" borderId="29" xfId="0" applyFont="1" applyBorder="1" applyAlignment="1">
      <alignment horizontal="left" vertical="center"/>
    </xf>
    <xf numFmtId="0" fontId="5" fillId="0" borderId="25" xfId="0" applyFont="1" applyBorder="1" applyAlignment="1">
      <alignment horizontal="left" vertical="center"/>
    </xf>
    <xf numFmtId="183" fontId="5" fillId="0" borderId="0" xfId="0" applyNumberFormat="1" applyFont="1" applyAlignment="1">
      <alignment vertical="center"/>
    </xf>
    <xf numFmtId="180" fontId="8" fillId="0" borderId="0" xfId="0" applyNumberFormat="1" applyFont="1" applyAlignment="1">
      <alignment vertical="center"/>
    </xf>
    <xf numFmtId="175" fontId="8" fillId="0" borderId="16" xfId="0" applyNumberFormat="1" applyFont="1" applyBorder="1" applyAlignment="1">
      <alignment vertical="center"/>
    </xf>
    <xf numFmtId="175" fontId="8" fillId="0" borderId="22" xfId="0" applyNumberFormat="1" applyFont="1" applyBorder="1" applyAlignment="1">
      <alignment vertical="center"/>
    </xf>
    <xf numFmtId="175" fontId="8" fillId="0" borderId="23" xfId="0" applyNumberFormat="1" applyFont="1" applyBorder="1" applyAlignment="1">
      <alignment vertical="center"/>
    </xf>
    <xf numFmtId="175" fontId="8" fillId="0" borderId="0" xfId="0" applyNumberFormat="1" applyFont="1" applyAlignment="1">
      <alignment vertical="center"/>
    </xf>
    <xf numFmtId="184" fontId="8" fillId="0" borderId="31" xfId="0" applyNumberFormat="1" applyFont="1" applyBorder="1" applyAlignment="1">
      <alignment vertical="center"/>
    </xf>
    <xf numFmtId="184" fontId="8" fillId="0" borderId="32" xfId="0" applyNumberFormat="1" applyFont="1" applyBorder="1" applyAlignment="1">
      <alignment vertical="center"/>
    </xf>
    <xf numFmtId="184" fontId="8" fillId="0" borderId="33" xfId="0" applyNumberFormat="1" applyFont="1" applyBorder="1" applyAlignment="1">
      <alignment vertical="center"/>
    </xf>
    <xf numFmtId="185" fontId="8" fillId="0" borderId="31" xfId="0" applyNumberFormat="1" applyFont="1" applyBorder="1" applyAlignment="1">
      <alignment vertical="center"/>
    </xf>
    <xf numFmtId="185" fontId="8" fillId="0" borderId="32" xfId="0" applyNumberFormat="1" applyFont="1" applyBorder="1" applyAlignment="1">
      <alignment vertical="center"/>
    </xf>
    <xf numFmtId="185" fontId="8" fillId="0" borderId="33" xfId="0" applyNumberFormat="1" applyFont="1" applyBorder="1" applyAlignment="1">
      <alignment vertical="center"/>
    </xf>
    <xf numFmtId="177" fontId="8" fillId="0" borderId="31" xfId="0" applyNumberFormat="1" applyFont="1" applyBorder="1" applyAlignment="1">
      <alignment vertical="center"/>
    </xf>
    <xf numFmtId="177" fontId="8" fillId="0" borderId="32" xfId="0" applyNumberFormat="1" applyFont="1" applyBorder="1" applyAlignment="1">
      <alignment vertical="center"/>
    </xf>
    <xf numFmtId="177" fontId="8" fillId="0" borderId="0" xfId="0" applyNumberFormat="1" applyFont="1" applyAlignment="1">
      <alignment vertical="center"/>
    </xf>
    <xf numFmtId="0" fontId="9" fillId="0" borderId="16" xfId="0" applyFont="1" applyFill="1" applyBorder="1" applyAlignment="1">
      <alignment horizontal="right" vertical="center" wrapText="1"/>
    </xf>
    <xf numFmtId="0" fontId="9" fillId="0" borderId="0" xfId="0" applyFont="1" applyFill="1" applyAlignment="1">
      <alignment horizontal="right" vertical="center" wrapText="1"/>
    </xf>
    <xf numFmtId="175" fontId="8" fillId="0" borderId="16" xfId="0" applyNumberFormat="1" applyFont="1" applyFill="1" applyBorder="1" applyAlignment="1">
      <alignment vertical="center"/>
    </xf>
    <xf numFmtId="175" fontId="8" fillId="0" borderId="0" xfId="0" applyNumberFormat="1" applyFont="1" applyFill="1" applyAlignment="1">
      <alignment vertical="center"/>
    </xf>
    <xf numFmtId="175" fontId="5" fillId="0" borderId="30" xfId="0" applyNumberFormat="1" applyFont="1" applyFill="1" applyBorder="1" applyAlignment="1">
      <alignment vertical="center"/>
    </xf>
    <xf numFmtId="175" fontId="5" fillId="0" borderId="29" xfId="0" applyNumberFormat="1" applyFont="1" applyFill="1" applyBorder="1" applyAlignment="1">
      <alignment vertical="center"/>
    </xf>
    <xf numFmtId="175" fontId="8" fillId="0" borderId="17" xfId="0" applyNumberFormat="1" applyFont="1" applyFill="1" applyBorder="1" applyAlignment="1">
      <alignment vertical="center"/>
    </xf>
    <xf numFmtId="175" fontId="8" fillId="0" borderId="30" xfId="0" applyNumberFormat="1" applyFont="1" applyFill="1" applyBorder="1" applyAlignment="1">
      <alignment vertical="center"/>
    </xf>
    <xf numFmtId="175" fontId="8" fillId="0" borderId="29" xfId="0" applyNumberFormat="1" applyFont="1" applyFill="1" applyBorder="1" applyAlignment="1">
      <alignment vertical="center"/>
    </xf>
    <xf numFmtId="175" fontId="8" fillId="0" borderId="25" xfId="0" applyNumberFormat="1" applyFont="1" applyFill="1" applyBorder="1" applyAlignment="1">
      <alignment vertical="center"/>
    </xf>
    <xf numFmtId="177" fontId="5" fillId="0" borderId="0" xfId="0" applyNumberFormat="1" applyFont="1" applyAlignment="1">
      <alignment horizontal="left" vertical="center"/>
    </xf>
    <xf numFmtId="177" fontId="5" fillId="0" borderId="16" xfId="0" applyNumberFormat="1" applyFont="1" applyBorder="1" applyAlignment="1">
      <alignment horizontal="left" vertical="center"/>
    </xf>
    <xf numFmtId="177" fontId="8" fillId="0" borderId="0" xfId="0" applyNumberFormat="1" applyFont="1" applyAlignment="1">
      <alignment horizontal="left" vertical="center"/>
    </xf>
    <xf numFmtId="177" fontId="8" fillId="0" borderId="16" xfId="0" applyNumberFormat="1" applyFont="1" applyBorder="1" applyAlignment="1">
      <alignment horizontal="left" vertical="center"/>
    </xf>
    <xf numFmtId="0" fontId="12" fillId="0" borderId="0" xfId="0" applyFont="1" applyAlignment="1">
      <alignment horizontal="left" vertical="center"/>
    </xf>
    <xf numFmtId="175" fontId="5" fillId="5" borderId="25" xfId="0" applyNumberFormat="1" applyFont="1" applyFill="1" applyBorder="1" applyAlignment="1">
      <alignment vertical="center"/>
    </xf>
    <xf numFmtId="177" fontId="10" fillId="0" borderId="0" xfId="0" applyNumberFormat="1" applyFont="1" applyAlignment="1">
      <alignment vertical="center"/>
    </xf>
    <xf numFmtId="177" fontId="10" fillId="0" borderId="16" xfId="0" applyNumberFormat="1" applyFont="1" applyBorder="1" applyAlignment="1">
      <alignment vertical="center"/>
    </xf>
    <xf numFmtId="174" fontId="19" fillId="0" borderId="0" xfId="0" applyNumberFormat="1" applyFont="1" applyAlignment="1">
      <alignment vertical="center"/>
    </xf>
    <xf numFmtId="174" fontId="19" fillId="0" borderId="16" xfId="0" applyNumberFormat="1" applyFont="1" applyBorder="1" applyAlignment="1">
      <alignment vertical="center"/>
    </xf>
    <xf numFmtId="175" fontId="10" fillId="0" borderId="0" xfId="0" applyNumberFormat="1" applyFont="1" applyAlignment="1">
      <alignment vertical="center"/>
    </xf>
    <xf numFmtId="175" fontId="10" fillId="0" borderId="16" xfId="0" applyNumberFormat="1" applyFont="1" applyBorder="1" applyAlignment="1">
      <alignment vertical="center"/>
    </xf>
    <xf numFmtId="175" fontId="5" fillId="0" borderId="30" xfId="0" applyNumberFormat="1" applyFont="1" applyBorder="1" applyAlignment="1">
      <alignment vertical="center"/>
    </xf>
    <xf numFmtId="175" fontId="5" fillId="0" borderId="29" xfId="0" applyNumberFormat="1" applyFont="1" applyBorder="1" applyAlignment="1">
      <alignment vertical="center"/>
    </xf>
    <xf numFmtId="175" fontId="5" fillId="0" borderId="25" xfId="0" applyNumberFormat="1" applyFont="1" applyBorder="1" applyAlignment="1">
      <alignment vertical="center"/>
    </xf>
    <xf numFmtId="177" fontId="8" fillId="0" borderId="16" xfId="0" applyNumberFormat="1" applyFont="1" applyBorder="1" applyAlignment="1">
      <alignment vertical="center"/>
    </xf>
    <xf numFmtId="0" fontId="21" fillId="0" borderId="0" xfId="0" applyFont="1"/>
    <xf numFmtId="0" fontId="22" fillId="2" borderId="1" xfId="0" applyFont="1" applyFill="1" applyBorder="1" applyAlignment="1">
      <alignment horizontal="center" vertical="center" wrapText="1"/>
    </xf>
    <xf numFmtId="0" fontId="21" fillId="0" borderId="14" xfId="0" applyFont="1" applyBorder="1" applyAlignment="1">
      <alignment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22" fillId="2"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5" fillId="0" borderId="5" xfId="0" applyFont="1" applyBorder="1" applyAlignment="1">
      <alignment horizontal="left" vertical="center" wrapText="1"/>
    </xf>
    <xf numFmtId="164" fontId="5" fillId="4" borderId="10" xfId="0" applyNumberFormat="1" applyFont="1" applyFill="1" applyBorder="1" applyAlignment="1">
      <alignment vertical="center" wrapText="1"/>
    </xf>
    <xf numFmtId="164" fontId="5" fillId="0" borderId="11" xfId="0" applyNumberFormat="1" applyFont="1" applyBorder="1" applyAlignment="1">
      <alignment vertical="center" wrapText="1"/>
    </xf>
    <xf numFmtId="164" fontId="5" fillId="0" borderId="12" xfId="0" applyNumberFormat="1" applyFont="1" applyBorder="1" applyAlignment="1">
      <alignment vertical="center" wrapText="1"/>
    </xf>
    <xf numFmtId="164" fontId="5" fillId="0" borderId="13" xfId="0" applyNumberFormat="1" applyFont="1" applyBorder="1" applyAlignment="1">
      <alignment vertical="center" wrapText="1"/>
    </xf>
    <xf numFmtId="165" fontId="5" fillId="4" borderId="1" xfId="0" applyNumberFormat="1" applyFont="1" applyFill="1" applyBorder="1" applyAlignment="1">
      <alignment vertical="center" wrapText="1"/>
    </xf>
    <xf numFmtId="165" fontId="5" fillId="0" borderId="2"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4" xfId="0" applyNumberFormat="1" applyFont="1" applyBorder="1" applyAlignment="1">
      <alignment vertical="center" wrapText="1"/>
    </xf>
    <xf numFmtId="165" fontId="5" fillId="4" borderId="6" xfId="0" applyNumberFormat="1" applyFont="1" applyFill="1" applyBorder="1" applyAlignment="1">
      <alignment vertical="center" wrapText="1"/>
    </xf>
    <xf numFmtId="165" fontId="5" fillId="4" borderId="14" xfId="0" applyNumberFormat="1" applyFont="1" applyFill="1" applyBorder="1" applyAlignment="1">
      <alignment vertical="center" wrapText="1"/>
    </xf>
    <xf numFmtId="165" fontId="5" fillId="0" borderId="15" xfId="0" applyNumberFormat="1" applyFont="1" applyBorder="1" applyAlignment="1">
      <alignment vertical="center" wrapText="1"/>
    </xf>
    <xf numFmtId="165" fontId="5" fillId="0" borderId="0" xfId="0" applyNumberFormat="1" applyFont="1" applyAlignment="1">
      <alignment vertical="center" wrapText="1"/>
    </xf>
    <xf numFmtId="165" fontId="5" fillId="0" borderId="5" xfId="0" applyNumberFormat="1"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65" fontId="5" fillId="0" borderId="9" xfId="0" applyNumberFormat="1" applyFont="1" applyBorder="1" applyAlignment="1">
      <alignment vertical="center" wrapText="1"/>
    </xf>
    <xf numFmtId="165" fontId="5" fillId="4" borderId="10" xfId="0" applyNumberFormat="1" applyFont="1" applyFill="1" applyBorder="1" applyAlignment="1">
      <alignment vertical="center" wrapText="1"/>
    </xf>
    <xf numFmtId="165" fontId="5" fillId="0" borderId="11" xfId="0" applyNumberFormat="1" applyFont="1" applyBorder="1" applyAlignment="1">
      <alignment vertical="center" wrapText="1"/>
    </xf>
    <xf numFmtId="165" fontId="5" fillId="0" borderId="12" xfId="0" applyNumberFormat="1" applyFont="1" applyBorder="1" applyAlignment="1">
      <alignment vertical="center" wrapText="1"/>
    </xf>
    <xf numFmtId="165" fontId="5" fillId="0" borderId="13" xfId="0" applyNumberFormat="1" applyFont="1" applyBorder="1" applyAlignment="1">
      <alignment vertical="center" wrapText="1"/>
    </xf>
    <xf numFmtId="164" fontId="5" fillId="4" borderId="1" xfId="0" applyNumberFormat="1" applyFont="1" applyFill="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164" fontId="5" fillId="0" borderId="4" xfId="0" applyNumberFormat="1" applyFont="1" applyBorder="1" applyAlignment="1">
      <alignment vertical="center" wrapText="1"/>
    </xf>
    <xf numFmtId="0" fontId="8" fillId="0" borderId="5" xfId="0" applyFont="1" applyBorder="1" applyAlignment="1">
      <alignment horizontal="left" wrapText="1"/>
    </xf>
    <xf numFmtId="0" fontId="21" fillId="0" borderId="1" xfId="0" applyFont="1" applyBorder="1" applyAlignment="1">
      <alignment wrapText="1"/>
    </xf>
    <xf numFmtId="0" fontId="21" fillId="0" borderId="2" xfId="0" applyFont="1" applyBorder="1" applyAlignment="1">
      <alignment wrapText="1"/>
    </xf>
    <xf numFmtId="0" fontId="21" fillId="0" borderId="3" xfId="0" applyFont="1" applyBorder="1" applyAlignment="1">
      <alignment wrapText="1"/>
    </xf>
    <xf numFmtId="0" fontId="21" fillId="0" borderId="4" xfId="0" applyFont="1" applyBorder="1" applyAlignment="1">
      <alignment wrapText="1"/>
    </xf>
    <xf numFmtId="166" fontId="5" fillId="0" borderId="7" xfId="0" applyNumberFormat="1" applyFont="1" applyBorder="1" applyAlignment="1">
      <alignment horizontal="right" vertical="center" wrapText="1"/>
    </xf>
    <xf numFmtId="166" fontId="5" fillId="0" borderId="8" xfId="0" applyNumberFormat="1" applyFont="1" applyBorder="1" applyAlignment="1">
      <alignment horizontal="right" vertical="center" wrapText="1"/>
    </xf>
    <xf numFmtId="166" fontId="5" fillId="0" borderId="9" xfId="0" applyNumberFormat="1" applyFont="1" applyBorder="1" applyAlignment="1">
      <alignment horizontal="right" vertical="center" wrapText="1"/>
    </xf>
    <xf numFmtId="0" fontId="21" fillId="0" borderId="12" xfId="0" applyFont="1" applyBorder="1" applyAlignment="1">
      <alignment wrapText="1"/>
    </xf>
    <xf numFmtId="0" fontId="5" fillId="4" borderId="1" xfId="0" applyFont="1" applyFill="1" applyBorder="1" applyAlignment="1">
      <alignment vertical="center" wrapText="1"/>
    </xf>
    <xf numFmtId="164" fontId="5" fillId="4" borderId="14" xfId="0" applyNumberFormat="1" applyFont="1" applyFill="1" applyBorder="1" applyAlignment="1">
      <alignment vertical="center" wrapText="1"/>
    </xf>
    <xf numFmtId="0" fontId="5" fillId="4" borderId="14" xfId="0" applyFont="1" applyFill="1" applyBorder="1" applyAlignment="1">
      <alignment vertical="center" wrapText="1"/>
    </xf>
    <xf numFmtId="0" fontId="5" fillId="4" borderId="6" xfId="0" applyFont="1" applyFill="1" applyBorder="1" applyAlignment="1">
      <alignment vertical="center" wrapText="1"/>
    </xf>
    <xf numFmtId="0" fontId="5" fillId="4" borderId="10" xfId="0" applyFont="1" applyFill="1" applyBorder="1" applyAlignment="1">
      <alignment vertical="center" wrapText="1"/>
    </xf>
    <xf numFmtId="0" fontId="21" fillId="0" borderId="15" xfId="0" applyFont="1" applyBorder="1" applyAlignment="1">
      <alignment wrapText="1"/>
    </xf>
    <xf numFmtId="167" fontId="5" fillId="0" borderId="15" xfId="0" applyNumberFormat="1" applyFont="1" applyBorder="1" applyAlignment="1">
      <alignment horizontal="right" vertical="center" wrapText="1"/>
    </xf>
    <xf numFmtId="167" fontId="5" fillId="0" borderId="0" xfId="0" applyNumberFormat="1" applyFont="1" applyAlignment="1">
      <alignment horizontal="right" vertical="center" wrapText="1"/>
    </xf>
    <xf numFmtId="167" fontId="5" fillId="0" borderId="5" xfId="0" applyNumberFormat="1" applyFont="1" applyBorder="1" applyAlignment="1">
      <alignment horizontal="right" vertical="center" wrapText="1"/>
    </xf>
    <xf numFmtId="167" fontId="5" fillId="4" borderId="14" xfId="0" applyNumberFormat="1" applyFont="1" applyFill="1" applyBorder="1" applyAlignment="1">
      <alignment horizontal="right" vertical="center" wrapText="1"/>
    </xf>
    <xf numFmtId="167" fontId="5" fillId="0" borderId="11" xfId="0" applyNumberFormat="1" applyFont="1" applyBorder="1" applyAlignment="1">
      <alignment horizontal="right" vertical="center" wrapText="1"/>
    </xf>
    <xf numFmtId="167" fontId="5" fillId="0" borderId="12" xfId="0" applyNumberFormat="1" applyFont="1" applyBorder="1" applyAlignment="1">
      <alignment horizontal="right" vertical="center" wrapText="1"/>
    </xf>
    <xf numFmtId="167" fontId="5" fillId="0" borderId="13" xfId="0" applyNumberFormat="1" applyFont="1" applyBorder="1" applyAlignment="1">
      <alignment horizontal="right" vertical="center" wrapText="1"/>
    </xf>
    <xf numFmtId="167" fontId="5" fillId="4" borderId="10" xfId="0" applyNumberFormat="1" applyFont="1" applyFill="1" applyBorder="1" applyAlignment="1">
      <alignment horizontal="right" vertical="center" wrapText="1"/>
    </xf>
    <xf numFmtId="0" fontId="8"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wrapText="1" indent="1"/>
    </xf>
    <xf numFmtId="0" fontId="5" fillId="0" borderId="17" xfId="0" applyFont="1" applyBorder="1" applyAlignment="1">
      <alignment vertical="center" wrapText="1"/>
    </xf>
    <xf numFmtId="0" fontId="22" fillId="2"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3" borderId="3"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3" borderId="7" xfId="0" applyFont="1" applyFill="1" applyBorder="1" applyAlignment="1">
      <alignment horizontal="center" vertical="top" wrapText="1"/>
    </xf>
    <xf numFmtId="0" fontId="22" fillId="3" borderId="8" xfId="0" applyFont="1" applyFill="1" applyBorder="1" applyAlignment="1">
      <alignment horizontal="center" vertical="top" wrapText="1"/>
    </xf>
    <xf numFmtId="0" fontId="22" fillId="3" borderId="9" xfId="0" applyFont="1" applyFill="1" applyBorder="1" applyAlignment="1">
      <alignment horizontal="center" vertical="top" wrapText="1"/>
    </xf>
    <xf numFmtId="164" fontId="5" fillId="0" borderId="15" xfId="0" applyNumberFormat="1" applyFont="1" applyBorder="1" applyAlignment="1">
      <alignment wrapText="1"/>
    </xf>
    <xf numFmtId="164" fontId="5" fillId="0" borderId="0" xfId="0" applyNumberFormat="1" applyFont="1" applyAlignment="1">
      <alignment wrapText="1"/>
    </xf>
    <xf numFmtId="164" fontId="5" fillId="0" borderId="5" xfId="0" applyNumberFormat="1" applyFont="1" applyBorder="1" applyAlignment="1">
      <alignment wrapText="1"/>
    </xf>
    <xf numFmtId="169" fontId="5" fillId="0" borderId="15" xfId="0" applyNumberFormat="1" applyFont="1" applyBorder="1" applyAlignment="1">
      <alignment horizontal="right" wrapText="1"/>
    </xf>
    <xf numFmtId="169" fontId="5" fillId="0" borderId="0" xfId="0" applyNumberFormat="1" applyFont="1" applyAlignment="1">
      <alignment horizontal="right" wrapText="1"/>
    </xf>
    <xf numFmtId="169" fontId="5" fillId="0" borderId="5" xfId="0" applyNumberFormat="1" applyFont="1" applyBorder="1" applyAlignment="1">
      <alignment horizontal="right" wrapText="1"/>
    </xf>
    <xf numFmtId="167" fontId="5" fillId="0" borderId="15" xfId="0" applyNumberFormat="1" applyFont="1" applyBorder="1" applyAlignment="1">
      <alignment horizontal="right" wrapText="1"/>
    </xf>
    <xf numFmtId="167" fontId="5" fillId="0" borderId="0" xfId="0" applyNumberFormat="1" applyFont="1" applyAlignment="1">
      <alignment horizontal="right" wrapText="1"/>
    </xf>
    <xf numFmtId="0" fontId="5" fillId="0" borderId="5" xfId="0" applyFont="1" applyBorder="1" applyAlignment="1">
      <alignment horizontal="left" wrapText="1"/>
    </xf>
    <xf numFmtId="165" fontId="5" fillId="0" borderId="15" xfId="0" applyNumberFormat="1" applyFont="1" applyBorder="1" applyAlignment="1">
      <alignment wrapText="1"/>
    </xf>
    <xf numFmtId="165" fontId="5" fillId="0" borderId="0" xfId="0" applyNumberFormat="1" applyFont="1" applyAlignment="1">
      <alignment wrapText="1"/>
    </xf>
    <xf numFmtId="165" fontId="5" fillId="0" borderId="5" xfId="0" applyNumberFormat="1" applyFont="1" applyBorder="1" applyAlignment="1">
      <alignment wrapText="1"/>
    </xf>
    <xf numFmtId="165" fontId="5" fillId="0" borderId="7" xfId="0" applyNumberFormat="1" applyFont="1" applyBorder="1" applyAlignment="1">
      <alignment wrapText="1"/>
    </xf>
    <xf numFmtId="165" fontId="5" fillId="0" borderId="8" xfId="0" applyNumberFormat="1" applyFont="1" applyBorder="1" applyAlignment="1">
      <alignment wrapText="1"/>
    </xf>
    <xf numFmtId="165" fontId="5" fillId="0" borderId="9" xfId="0" applyNumberFormat="1" applyFont="1" applyBorder="1" applyAlignment="1">
      <alignment wrapText="1"/>
    </xf>
    <xf numFmtId="165" fontId="5" fillId="0" borderId="11" xfId="0" applyNumberFormat="1" applyFont="1" applyBorder="1" applyAlignment="1">
      <alignment wrapText="1"/>
    </xf>
    <xf numFmtId="165" fontId="5" fillId="0" borderId="12" xfId="0" applyNumberFormat="1" applyFont="1" applyBorder="1" applyAlignment="1">
      <alignment wrapText="1"/>
    </xf>
    <xf numFmtId="165" fontId="5" fillId="0" borderId="13" xfId="0" applyNumberFormat="1" applyFont="1" applyBorder="1" applyAlignment="1">
      <alignment wrapText="1"/>
    </xf>
    <xf numFmtId="165" fontId="5" fillId="0" borderId="2" xfId="0" applyNumberFormat="1" applyFont="1" applyBorder="1" applyAlignment="1">
      <alignment wrapText="1"/>
    </xf>
    <xf numFmtId="165" fontId="5" fillId="0" borderId="3" xfId="0" applyNumberFormat="1" applyFont="1" applyBorder="1" applyAlignment="1">
      <alignment wrapText="1"/>
    </xf>
    <xf numFmtId="165" fontId="5" fillId="0" borderId="4" xfId="0" applyNumberFormat="1" applyFont="1" applyBorder="1" applyAlignment="1">
      <alignment wrapText="1"/>
    </xf>
    <xf numFmtId="167" fontId="5" fillId="0" borderId="11" xfId="0" applyNumberFormat="1" applyFont="1" applyBorder="1" applyAlignment="1">
      <alignment horizontal="right" wrapText="1"/>
    </xf>
    <xf numFmtId="167" fontId="5" fillId="0" borderId="12" xfId="0" applyNumberFormat="1" applyFont="1" applyBorder="1" applyAlignment="1">
      <alignment horizontal="right" wrapText="1"/>
    </xf>
    <xf numFmtId="167" fontId="5" fillId="0" borderId="13" xfId="0" applyNumberFormat="1" applyFont="1" applyBorder="1" applyAlignment="1">
      <alignment horizontal="right" wrapText="1"/>
    </xf>
    <xf numFmtId="0" fontId="8" fillId="0" borderId="0" xfId="0" applyFont="1" applyAlignment="1">
      <alignment wrapText="1"/>
    </xf>
    <xf numFmtId="0" fontId="5" fillId="0" borderId="0" xfId="0" applyFont="1" applyAlignment="1">
      <alignment wrapText="1"/>
    </xf>
    <xf numFmtId="0" fontId="5" fillId="0" borderId="0" xfId="0" applyFont="1" applyAlignment="1">
      <alignment wrapText="1" indent="1"/>
    </xf>
    <xf numFmtId="0" fontId="5" fillId="0" borderId="0" xfId="0" applyFont="1" applyAlignment="1">
      <alignment wrapText="1" indent="3"/>
    </xf>
    <xf numFmtId="0" fontId="21" fillId="4" borderId="1" xfId="0" applyFont="1" applyFill="1" applyBorder="1" applyAlignment="1">
      <alignment wrapText="1"/>
    </xf>
    <xf numFmtId="0" fontId="21" fillId="4" borderId="14" xfId="0" applyFont="1" applyFill="1" applyBorder="1" applyAlignment="1">
      <alignment wrapText="1"/>
    </xf>
    <xf numFmtId="168" fontId="5" fillId="4" borderId="14" xfId="0" applyNumberFormat="1" applyFont="1" applyFill="1" applyBorder="1" applyAlignment="1">
      <alignment horizontal="right" wrapText="1"/>
    </xf>
    <xf numFmtId="165" fontId="5" fillId="4" borderId="14" xfId="0" applyNumberFormat="1" applyFont="1" applyFill="1" applyBorder="1" applyAlignment="1">
      <alignment wrapText="1"/>
    </xf>
    <xf numFmtId="165" fontId="5" fillId="4" borderId="6" xfId="0" applyNumberFormat="1" applyFont="1" applyFill="1" applyBorder="1" applyAlignment="1">
      <alignment wrapText="1"/>
    </xf>
    <xf numFmtId="165" fontId="5" fillId="4" borderId="10" xfId="0" applyNumberFormat="1" applyFont="1" applyFill="1" applyBorder="1" applyAlignment="1">
      <alignment wrapText="1"/>
    </xf>
    <xf numFmtId="165" fontId="5" fillId="4" borderId="1" xfId="0" applyNumberFormat="1" applyFont="1" applyFill="1" applyBorder="1" applyAlignment="1">
      <alignment wrapText="1"/>
    </xf>
    <xf numFmtId="164" fontId="5" fillId="4" borderId="10" xfId="0" applyNumberFormat="1" applyFont="1" applyFill="1" applyBorder="1" applyAlignment="1">
      <alignment wrapText="1"/>
    </xf>
    <xf numFmtId="167" fontId="5" fillId="4" borderId="10" xfId="0" applyNumberFormat="1" applyFont="1" applyFill="1" applyBorder="1" applyAlignment="1">
      <alignment horizontal="right" wrapText="1"/>
    </xf>
    <xf numFmtId="167" fontId="5" fillId="4" borderId="14" xfId="0" applyNumberFormat="1" applyFont="1" applyFill="1" applyBorder="1" applyAlignment="1">
      <alignment horizontal="right" wrapText="1"/>
    </xf>
    <xf numFmtId="169" fontId="5" fillId="4" borderId="14" xfId="0" applyNumberFormat="1" applyFont="1" applyFill="1" applyBorder="1" applyAlignment="1">
      <alignment horizontal="right" wrapText="1"/>
    </xf>
    <xf numFmtId="0" fontId="5" fillId="0" borderId="5" xfId="0" applyFont="1" applyBorder="1" applyAlignment="1">
      <alignment horizontal="left" wrapText="1" indent="1"/>
    </xf>
    <xf numFmtId="0" fontId="9" fillId="0" borderId="5" xfId="0" applyFont="1" applyBorder="1" applyAlignment="1">
      <alignment horizontal="left" wrapText="1" indent="1"/>
    </xf>
    <xf numFmtId="0" fontId="5" fillId="0" borderId="5" xfId="0" applyFont="1" applyBorder="1" applyAlignment="1">
      <alignment horizontal="left" vertical="center" wrapText="1" indent="1"/>
    </xf>
    <xf numFmtId="0" fontId="8" fillId="0" borderId="0" xfId="0" applyFont="1" applyAlignment="1">
      <alignment horizontal="left" wrapText="1"/>
    </xf>
    <xf numFmtId="0" fontId="8" fillId="0" borderId="5" xfId="0" applyFont="1" applyBorder="1" applyAlignment="1">
      <alignment horizontal="left" wrapText="1" indent="1"/>
    </xf>
    <xf numFmtId="0" fontId="5" fillId="0" borderId="5" xfId="0" applyFont="1" applyBorder="1" applyAlignment="1">
      <alignment horizontal="left" wrapText="1" indent="3"/>
    </xf>
    <xf numFmtId="0" fontId="5" fillId="0" borderId="5" xfId="0" applyFont="1" applyBorder="1" applyAlignment="1">
      <alignment horizontal="left" wrapText="1" indent="4"/>
    </xf>
    <xf numFmtId="0" fontId="8" fillId="0" borderId="5" xfId="0" applyFont="1" applyBorder="1" applyAlignment="1">
      <alignment horizontal="left" wrapText="1" indent="3"/>
    </xf>
    <xf numFmtId="173" fontId="5" fillId="4" borderId="18" xfId="0" applyNumberFormat="1" applyFont="1" applyFill="1" applyBorder="1" applyAlignment="1">
      <alignment vertical="center"/>
    </xf>
    <xf numFmtId="174" fontId="9" fillId="4" borderId="18" xfId="0" applyNumberFormat="1" applyFont="1" applyFill="1" applyBorder="1" applyAlignment="1">
      <alignment vertical="center"/>
    </xf>
    <xf numFmtId="175" fontId="5" fillId="4" borderId="18" xfId="0" applyNumberFormat="1" applyFont="1" applyFill="1" applyBorder="1" applyAlignment="1">
      <alignment vertical="center"/>
    </xf>
    <xf numFmtId="174" fontId="9" fillId="4" borderId="21" xfId="0" applyNumberFormat="1" applyFont="1" applyFill="1" applyBorder="1" applyAlignment="1">
      <alignment vertical="center"/>
    </xf>
    <xf numFmtId="175" fontId="5" fillId="4" borderId="21" xfId="0" applyNumberFormat="1" applyFont="1" applyFill="1" applyBorder="1" applyAlignment="1">
      <alignment vertical="center"/>
    </xf>
    <xf numFmtId="173" fontId="8" fillId="4" borderId="18" xfId="0" applyNumberFormat="1" applyFont="1" applyFill="1" applyBorder="1" applyAlignment="1">
      <alignment vertical="center"/>
    </xf>
    <xf numFmtId="176" fontId="5" fillId="4" borderId="25" xfId="0" applyNumberFormat="1" applyFont="1" applyFill="1" applyBorder="1" applyAlignment="1">
      <alignment vertical="center"/>
    </xf>
    <xf numFmtId="177" fontId="5" fillId="4" borderId="17" xfId="0" applyNumberFormat="1" applyFont="1" applyFill="1" applyBorder="1" applyAlignment="1">
      <alignment vertical="center"/>
    </xf>
    <xf numFmtId="175" fontId="5" fillId="4" borderId="17" xfId="0" applyNumberFormat="1" applyFont="1" applyFill="1" applyBorder="1" applyAlignment="1">
      <alignment vertical="center"/>
    </xf>
    <xf numFmtId="177" fontId="8" fillId="4" borderId="24" xfId="0" applyNumberFormat="1" applyFont="1" applyFill="1" applyBorder="1" applyAlignment="1">
      <alignment vertical="center"/>
    </xf>
    <xf numFmtId="176" fontId="5" fillId="4" borderId="17" xfId="0" applyNumberFormat="1" applyFont="1" applyFill="1" applyBorder="1" applyAlignment="1">
      <alignment vertical="center"/>
    </xf>
    <xf numFmtId="178" fontId="5" fillId="4" borderId="17" xfId="0" applyNumberFormat="1" applyFont="1" applyFill="1" applyBorder="1" applyAlignment="1">
      <alignment vertical="center"/>
    </xf>
    <xf numFmtId="176" fontId="8" fillId="4" borderId="24" xfId="0" applyNumberFormat="1" applyFont="1" applyFill="1" applyBorder="1" applyAlignment="1">
      <alignment vertical="center"/>
    </xf>
    <xf numFmtId="0" fontId="5" fillId="4" borderId="17" xfId="0" applyFont="1" applyFill="1" applyBorder="1" applyAlignment="1">
      <alignment horizontal="right" vertical="center" wrapText="1"/>
    </xf>
    <xf numFmtId="176" fontId="8" fillId="4" borderId="28" xfId="0" applyNumberFormat="1" applyFont="1" applyFill="1" applyBorder="1" applyAlignment="1">
      <alignment vertical="center"/>
    </xf>
    <xf numFmtId="176" fontId="5" fillId="4" borderId="26" xfId="0" applyNumberFormat="1" applyFont="1" applyFill="1" applyBorder="1" applyAlignment="1">
      <alignment vertical="center"/>
    </xf>
    <xf numFmtId="176" fontId="5" fillId="4" borderId="18" xfId="0" applyNumberFormat="1" applyFont="1" applyFill="1" applyBorder="1" applyAlignment="1">
      <alignment vertical="center"/>
    </xf>
    <xf numFmtId="0" fontId="5" fillId="4" borderId="18" xfId="0" applyFont="1" applyFill="1" applyBorder="1" applyAlignment="1">
      <alignment horizontal="right" vertical="center" wrapText="1"/>
    </xf>
    <xf numFmtId="0" fontId="5" fillId="4" borderId="21" xfId="0" applyFont="1" applyFill="1" applyBorder="1" applyAlignment="1">
      <alignment horizontal="right" vertical="center" wrapText="1"/>
    </xf>
    <xf numFmtId="176" fontId="8" fillId="4" borderId="27" xfId="0" applyNumberFormat="1" applyFont="1" applyFill="1" applyBorder="1" applyAlignment="1">
      <alignment vertical="center"/>
    </xf>
    <xf numFmtId="173" fontId="8" fillId="4" borderId="21" xfId="0" applyNumberFormat="1" applyFont="1" applyFill="1" applyBorder="1" applyAlignment="1">
      <alignment vertical="center"/>
    </xf>
    <xf numFmtId="177" fontId="8" fillId="4" borderId="28" xfId="0" applyNumberFormat="1" applyFont="1" applyFill="1" applyBorder="1" applyAlignment="1">
      <alignment vertical="center"/>
    </xf>
    <xf numFmtId="179" fontId="5" fillId="4" borderId="17" xfId="0" applyNumberFormat="1" applyFont="1" applyFill="1" applyBorder="1" applyAlignment="1">
      <alignment vertical="center"/>
    </xf>
    <xf numFmtId="177" fontId="5" fillId="4" borderId="26" xfId="0" applyNumberFormat="1" applyFont="1" applyFill="1" applyBorder="1" applyAlignment="1">
      <alignment vertical="center"/>
    </xf>
    <xf numFmtId="177" fontId="5" fillId="4" borderId="18" xfId="0" applyNumberFormat="1" applyFont="1" applyFill="1" applyBorder="1" applyAlignment="1">
      <alignment vertical="center"/>
    </xf>
    <xf numFmtId="177" fontId="5" fillId="4" borderId="25" xfId="0" applyNumberFormat="1" applyFont="1" applyFill="1" applyBorder="1" applyAlignment="1">
      <alignment vertical="center"/>
    </xf>
    <xf numFmtId="173" fontId="8" fillId="4" borderId="27" xfId="0" applyNumberFormat="1" applyFont="1" applyFill="1" applyBorder="1" applyAlignment="1">
      <alignment vertical="center"/>
    </xf>
    <xf numFmtId="179" fontId="5" fillId="4" borderId="18" xfId="0" applyNumberFormat="1" applyFont="1" applyFill="1" applyBorder="1" applyAlignment="1">
      <alignment vertical="center"/>
    </xf>
    <xf numFmtId="0" fontId="21" fillId="0" borderId="0" xfId="0" applyFont="1" applyFill="1"/>
    <xf numFmtId="176" fontId="5" fillId="0" borderId="29" xfId="0" applyNumberFormat="1" applyFont="1" applyFill="1" applyBorder="1" applyAlignment="1">
      <alignment vertical="center"/>
    </xf>
    <xf numFmtId="176" fontId="5" fillId="0" borderId="0" xfId="0" applyNumberFormat="1" applyFont="1" applyFill="1" applyAlignment="1">
      <alignment vertical="center"/>
    </xf>
    <xf numFmtId="0" fontId="0" fillId="0" borderId="0" xfId="0" applyFill="1"/>
    <xf numFmtId="0" fontId="8" fillId="0" borderId="0" xfId="0" applyFont="1" applyFill="1" applyAlignment="1">
      <alignment horizontal="left" wrapText="1"/>
    </xf>
    <xf numFmtId="0" fontId="5" fillId="0" borderId="0" xfId="0" applyFont="1" applyFill="1" applyAlignment="1">
      <alignment horizontal="left"/>
    </xf>
    <xf numFmtId="0" fontId="12" fillId="0" borderId="0" xfId="0" applyFont="1" applyFill="1" applyAlignment="1">
      <alignment wrapText="1"/>
    </xf>
    <xf numFmtId="177" fontId="12" fillId="0" borderId="0" xfId="0" applyNumberFormat="1" applyFont="1" applyFill="1" applyAlignment="1">
      <alignment horizontal="left"/>
    </xf>
    <xf numFmtId="177" fontId="5" fillId="0" borderId="20" xfId="0" applyNumberFormat="1" applyFont="1" applyFill="1" applyBorder="1" applyAlignment="1">
      <alignment vertical="center"/>
    </xf>
    <xf numFmtId="176" fontId="5" fillId="0" borderId="20" xfId="0" applyNumberFormat="1" applyFont="1" applyFill="1" applyBorder="1" applyAlignment="1">
      <alignment vertical="center"/>
    </xf>
    <xf numFmtId="0" fontId="9" fillId="0" borderId="5" xfId="0" applyFont="1" applyBorder="1" applyAlignment="1">
      <alignment horizontal="left" vertical="center" wrapText="1" indent="1"/>
    </xf>
    <xf numFmtId="0" fontId="8" fillId="0" borderId="5" xfId="0" applyFont="1" applyBorder="1" applyAlignment="1">
      <alignment horizontal="left" vertical="center" wrapText="1" indent="1"/>
    </xf>
    <xf numFmtId="175" fontId="8" fillId="4" borderId="18" xfId="0" applyNumberFormat="1" applyFont="1" applyFill="1" applyBorder="1" applyAlignment="1">
      <alignment vertical="center"/>
    </xf>
    <xf numFmtId="175" fontId="5" fillId="4" borderId="25" xfId="0" applyNumberFormat="1" applyFont="1" applyFill="1" applyBorder="1" applyAlignment="1">
      <alignment vertical="center"/>
    </xf>
    <xf numFmtId="175" fontId="8" fillId="4" borderId="28" xfId="0" applyNumberFormat="1" applyFont="1" applyFill="1" applyBorder="1" applyAlignment="1">
      <alignment vertical="center"/>
    </xf>
    <xf numFmtId="175" fontId="5" fillId="4" borderId="27" xfId="0" applyNumberFormat="1" applyFont="1" applyFill="1" applyBorder="1" applyAlignment="1">
      <alignment vertical="center"/>
    </xf>
    <xf numFmtId="184" fontId="8" fillId="4" borderId="33" xfId="0" applyNumberFormat="1" applyFont="1" applyFill="1" applyBorder="1" applyAlignment="1">
      <alignment vertical="center"/>
    </xf>
    <xf numFmtId="174" fontId="5" fillId="4" borderId="21" xfId="0" applyNumberFormat="1" applyFont="1" applyFill="1" applyBorder="1" applyAlignment="1">
      <alignment vertical="center"/>
    </xf>
    <xf numFmtId="175" fontId="8" fillId="4" borderId="17" xfId="0" applyNumberFormat="1" applyFont="1" applyFill="1" applyBorder="1" applyAlignment="1">
      <alignment vertical="center"/>
    </xf>
    <xf numFmtId="175" fontId="5" fillId="4" borderId="26" xfId="0" applyNumberFormat="1" applyFont="1" applyFill="1" applyBorder="1" applyAlignment="1">
      <alignment vertical="center"/>
    </xf>
    <xf numFmtId="185" fontId="8" fillId="4" borderId="33" xfId="0" applyNumberFormat="1" applyFont="1" applyFill="1" applyBorder="1" applyAlignment="1">
      <alignment vertical="center"/>
    </xf>
    <xf numFmtId="173" fontId="5" fillId="4" borderId="17" xfId="0" applyNumberFormat="1" applyFont="1" applyFill="1" applyBorder="1" applyAlignment="1">
      <alignment vertical="center"/>
    </xf>
    <xf numFmtId="174" fontId="9" fillId="4" borderId="17" xfId="0" applyNumberFormat="1" applyFont="1" applyFill="1" applyBorder="1" applyAlignment="1">
      <alignment vertical="center"/>
    </xf>
    <xf numFmtId="174" fontId="9" fillId="4" borderId="27" xfId="0" applyNumberFormat="1" applyFont="1" applyFill="1" applyBorder="1" applyAlignment="1">
      <alignment vertical="center"/>
    </xf>
    <xf numFmtId="177" fontId="8" fillId="4" borderId="34" xfId="0" applyNumberFormat="1" applyFont="1" applyFill="1" applyBorder="1" applyAlignment="1">
      <alignment vertical="center"/>
    </xf>
    <xf numFmtId="174" fontId="5" fillId="4" borderId="27" xfId="0" applyNumberFormat="1" applyFont="1" applyFill="1" applyBorder="1" applyAlignment="1">
      <alignment vertical="center"/>
    </xf>
    <xf numFmtId="0" fontId="12" fillId="0" borderId="0" xfId="0" applyFont="1" applyFill="1" applyAlignment="1">
      <alignment horizontal="left" vertical="center"/>
    </xf>
    <xf numFmtId="0" fontId="5" fillId="0" borderId="30" xfId="0" applyFont="1" applyFill="1" applyBorder="1" applyAlignment="1">
      <alignment horizontal="left" vertical="center"/>
    </xf>
    <xf numFmtId="0" fontId="5" fillId="0" borderId="29" xfId="0" applyFont="1" applyFill="1" applyBorder="1" applyAlignment="1">
      <alignment horizontal="left" vertical="center"/>
    </xf>
    <xf numFmtId="0" fontId="5" fillId="0" borderId="25" xfId="0" applyFont="1" applyFill="1" applyBorder="1" applyAlignment="1">
      <alignment horizontal="left" vertical="center"/>
    </xf>
    <xf numFmtId="177" fontId="16" fillId="0" borderId="0" xfId="0" applyNumberFormat="1" applyFont="1" applyFill="1" applyAlignment="1">
      <alignment vertical="center"/>
    </xf>
    <xf numFmtId="175" fontId="5" fillId="0" borderId="27" xfId="0" applyNumberFormat="1" applyFont="1" applyFill="1" applyBorder="1" applyAlignment="1">
      <alignment vertical="center"/>
    </xf>
    <xf numFmtId="177" fontId="8" fillId="0" borderId="19" xfId="0" applyNumberFormat="1" applyFont="1" applyFill="1" applyBorder="1" applyAlignment="1">
      <alignment vertical="center"/>
    </xf>
    <xf numFmtId="177" fontId="8" fillId="0" borderId="20" xfId="0" applyNumberFormat="1" applyFont="1" applyFill="1" applyBorder="1" applyAlignment="1">
      <alignment vertical="center"/>
    </xf>
    <xf numFmtId="176" fontId="5" fillId="0" borderId="30" xfId="0" applyNumberFormat="1" applyFont="1" applyFill="1" applyBorder="1" applyAlignment="1">
      <alignment vertical="center"/>
    </xf>
    <xf numFmtId="0" fontId="9" fillId="0" borderId="19" xfId="0" applyFont="1" applyFill="1" applyBorder="1" applyAlignment="1">
      <alignment horizontal="right" vertical="center" wrapText="1"/>
    </xf>
    <xf numFmtId="0" fontId="9" fillId="0" borderId="20" xfId="0" applyFont="1" applyFill="1" applyBorder="1" applyAlignment="1">
      <alignment horizontal="right" vertical="center" wrapText="1"/>
    </xf>
    <xf numFmtId="177" fontId="16" fillId="0" borderId="17" xfId="0" applyNumberFormat="1" applyFont="1" applyFill="1" applyBorder="1" applyAlignment="1">
      <alignment vertical="center"/>
    </xf>
    <xf numFmtId="175" fontId="16" fillId="0" borderId="0" xfId="0" applyNumberFormat="1" applyFont="1" applyFill="1" applyAlignment="1">
      <alignment vertical="center"/>
    </xf>
    <xf numFmtId="175" fontId="16" fillId="0" borderId="17" xfId="0" applyNumberFormat="1" applyFont="1" applyFill="1" applyBorder="1" applyAlignment="1">
      <alignment vertical="center"/>
    </xf>
    <xf numFmtId="175" fontId="16" fillId="0" borderId="20" xfId="0" applyNumberFormat="1" applyFont="1" applyFill="1" applyBorder="1" applyAlignment="1">
      <alignment vertical="center"/>
    </xf>
    <xf numFmtId="175" fontId="16" fillId="0" borderId="27" xfId="0" applyNumberFormat="1" applyFont="1" applyFill="1" applyBorder="1" applyAlignment="1">
      <alignment vertical="center"/>
    </xf>
    <xf numFmtId="177" fontId="18" fillId="0" borderId="20" xfId="0" applyNumberFormat="1" applyFont="1" applyFill="1" applyBorder="1" applyAlignment="1">
      <alignment vertical="center"/>
    </xf>
    <xf numFmtId="175" fontId="5" fillId="0" borderId="30" xfId="0" applyNumberFormat="1" applyFont="1" applyFill="1" applyBorder="1" applyAlignment="1">
      <alignment horizontal="left" vertical="center"/>
    </xf>
    <xf numFmtId="175" fontId="5" fillId="0" borderId="29" xfId="0" applyNumberFormat="1" applyFont="1" applyFill="1" applyBorder="1" applyAlignment="1">
      <alignment horizontal="left" vertical="center"/>
    </xf>
    <xf numFmtId="175" fontId="5" fillId="0" borderId="25" xfId="0" applyNumberFormat="1" applyFont="1" applyFill="1" applyBorder="1" applyAlignment="1">
      <alignment horizontal="left" vertical="center"/>
    </xf>
    <xf numFmtId="176" fontId="5" fillId="0" borderId="25" xfId="0" applyNumberFormat="1" applyFont="1" applyFill="1" applyBorder="1" applyAlignment="1">
      <alignment vertical="center"/>
    </xf>
    <xf numFmtId="0" fontId="9" fillId="4" borderId="21" xfId="0" applyFont="1" applyFill="1" applyBorder="1" applyAlignment="1">
      <alignment horizontal="right" vertical="center" wrapText="1"/>
    </xf>
    <xf numFmtId="175" fontId="9" fillId="4" borderId="18" xfId="0" applyNumberFormat="1" applyFont="1" applyFill="1" applyBorder="1" applyAlignment="1">
      <alignment vertical="center"/>
    </xf>
    <xf numFmtId="177" fontId="8" fillId="4" borderId="21" xfId="0" applyNumberFormat="1" applyFont="1" applyFill="1" applyBorder="1" applyAlignment="1">
      <alignment vertical="center"/>
    </xf>
    <xf numFmtId="0" fontId="9" fillId="4" borderId="27" xfId="0" applyFont="1" applyFill="1" applyBorder="1" applyAlignment="1">
      <alignment horizontal="right" vertical="center" wrapText="1"/>
    </xf>
    <xf numFmtId="177" fontId="8" fillId="4" borderId="27" xfId="0" applyNumberFormat="1" applyFont="1" applyFill="1" applyBorder="1" applyAlignment="1">
      <alignment vertical="center"/>
    </xf>
    <xf numFmtId="0" fontId="9" fillId="4" borderId="17" xfId="0" applyFont="1" applyFill="1" applyBorder="1" applyAlignment="1">
      <alignment horizontal="right" vertical="center" wrapText="1"/>
    </xf>
    <xf numFmtId="0" fontId="9" fillId="4" borderId="18" xfId="0" applyFont="1" applyFill="1" applyBorder="1" applyAlignment="1">
      <alignment horizontal="right" vertical="center" wrapText="1"/>
    </xf>
    <xf numFmtId="0" fontId="5" fillId="0" borderId="0" xfId="0" applyFont="1" applyAlignment="1">
      <alignment horizontal="left" wrapText="1"/>
    </xf>
    <xf numFmtId="182" fontId="5" fillId="0" borderId="16" xfId="0" applyNumberFormat="1" applyFont="1" applyFill="1" applyBorder="1" applyAlignment="1">
      <alignment vertical="center"/>
    </xf>
    <xf numFmtId="182" fontId="5" fillId="0" borderId="0" xfId="0" applyNumberFormat="1" applyFont="1" applyFill="1" applyAlignment="1">
      <alignment vertical="center"/>
    </xf>
    <xf numFmtId="182" fontId="5" fillId="0" borderId="17" xfId="0" applyNumberFormat="1" applyFont="1" applyFill="1" applyBorder="1" applyAlignment="1">
      <alignment vertical="center"/>
    </xf>
    <xf numFmtId="182" fontId="5" fillId="0" borderId="0" xfId="0" applyNumberFormat="1" applyFont="1" applyFill="1" applyAlignment="1">
      <alignment horizontal="left" vertical="center"/>
    </xf>
    <xf numFmtId="182" fontId="5" fillId="0" borderId="16" xfId="0" applyNumberFormat="1" applyFont="1" applyFill="1" applyBorder="1" applyAlignment="1">
      <alignment horizontal="left" vertical="center"/>
    </xf>
    <xf numFmtId="174" fontId="5" fillId="0" borderId="0" xfId="0" applyNumberFormat="1" applyFont="1" applyFill="1" applyAlignment="1">
      <alignment horizontal="left" vertical="center"/>
    </xf>
    <xf numFmtId="174" fontId="5" fillId="0" borderId="16" xfId="0" applyNumberFormat="1" applyFont="1" applyFill="1" applyBorder="1" applyAlignment="1">
      <alignment horizontal="left" vertical="center"/>
    </xf>
    <xf numFmtId="173" fontId="5" fillId="4" borderId="18" xfId="0" applyNumberFormat="1" applyFont="1" applyFill="1" applyBorder="1" applyAlignment="1">
      <alignment horizontal="left" vertical="center"/>
    </xf>
    <xf numFmtId="182" fontId="5" fillId="4" borderId="26" xfId="0" applyNumberFormat="1" applyFont="1" applyFill="1" applyBorder="1" applyAlignment="1">
      <alignment horizontal="left" vertical="center"/>
    </xf>
    <xf numFmtId="180" fontId="5" fillId="4" borderId="18" xfId="0" applyNumberFormat="1" applyFont="1" applyFill="1" applyBorder="1" applyAlignment="1">
      <alignment vertical="center"/>
    </xf>
    <xf numFmtId="180" fontId="5" fillId="4" borderId="28" xfId="0" applyNumberFormat="1" applyFont="1" applyFill="1" applyBorder="1" applyAlignment="1">
      <alignment vertical="center"/>
    </xf>
    <xf numFmtId="182" fontId="5" fillId="4" borderId="18" xfId="0" applyNumberFormat="1" applyFont="1" applyFill="1" applyBorder="1" applyAlignment="1">
      <alignment vertical="center"/>
    </xf>
    <xf numFmtId="174" fontId="5" fillId="4" borderId="18" xfId="0" applyNumberFormat="1" applyFont="1" applyFill="1" applyBorder="1" applyAlignment="1">
      <alignment vertical="center"/>
    </xf>
    <xf numFmtId="182" fontId="5" fillId="4" borderId="21" xfId="0" applyNumberFormat="1" applyFont="1" applyFill="1" applyBorder="1" applyAlignment="1">
      <alignment vertical="center"/>
    </xf>
    <xf numFmtId="0" fontId="5" fillId="4" borderId="18" xfId="0" applyFont="1" applyFill="1" applyBorder="1" applyAlignment="1">
      <alignment horizontal="left" vertical="center"/>
    </xf>
    <xf numFmtId="173" fontId="5" fillId="4" borderId="17" xfId="0" applyNumberFormat="1" applyFont="1" applyFill="1" applyBorder="1" applyAlignment="1">
      <alignment horizontal="left" vertical="center"/>
    </xf>
    <xf numFmtId="182" fontId="5" fillId="4" borderId="25" xfId="0" applyNumberFormat="1" applyFont="1" applyFill="1" applyBorder="1" applyAlignment="1">
      <alignment horizontal="left" vertical="center"/>
    </xf>
    <xf numFmtId="180" fontId="5" fillId="4" borderId="17" xfId="0" applyNumberFormat="1" applyFont="1" applyFill="1" applyBorder="1" applyAlignment="1">
      <alignment vertical="center"/>
    </xf>
    <xf numFmtId="180" fontId="5" fillId="4" borderId="24" xfId="0" applyNumberFormat="1" applyFont="1" applyFill="1" applyBorder="1" applyAlignment="1">
      <alignment vertical="center"/>
    </xf>
    <xf numFmtId="182" fontId="5" fillId="4" borderId="17" xfId="0" applyNumberFormat="1" applyFont="1" applyFill="1" applyBorder="1" applyAlignment="1">
      <alignment vertical="center"/>
    </xf>
    <xf numFmtId="174" fontId="5" fillId="4" borderId="17" xfId="0" applyNumberFormat="1" applyFont="1" applyFill="1" applyBorder="1" applyAlignment="1">
      <alignment vertical="center"/>
    </xf>
    <xf numFmtId="182" fontId="5" fillId="4" borderId="27" xfId="0" applyNumberFormat="1" applyFont="1" applyFill="1" applyBorder="1" applyAlignment="1">
      <alignment vertical="center"/>
    </xf>
    <xf numFmtId="0" fontId="5" fillId="4" borderId="17" xfId="0" applyFont="1" applyFill="1" applyBorder="1" applyAlignment="1">
      <alignment horizontal="left" vertical="center"/>
    </xf>
    <xf numFmtId="0" fontId="5" fillId="0" borderId="5" xfId="0" applyFont="1" applyBorder="1" applyAlignment="1">
      <alignment horizontal="left" vertical="center" wrapText="1" indent="4"/>
    </xf>
    <xf numFmtId="0" fontId="9" fillId="0" borderId="5" xfId="0" applyFont="1" applyBorder="1" applyAlignment="1">
      <alignment horizontal="left" vertical="center" wrapText="1" indent="4"/>
    </xf>
    <xf numFmtId="0" fontId="9" fillId="0" borderId="5" xfId="0" applyFont="1" applyBorder="1" applyAlignment="1">
      <alignment horizontal="left" vertical="center" wrapText="1" indent="6"/>
    </xf>
    <xf numFmtId="174" fontId="5" fillId="4" borderId="26" xfId="0" applyNumberFormat="1" applyFont="1" applyFill="1" applyBorder="1" applyAlignment="1">
      <alignment vertical="center"/>
    </xf>
    <xf numFmtId="174" fontId="5" fillId="4" borderId="25" xfId="0" applyNumberFormat="1" applyFont="1" applyFill="1" applyBorder="1" applyAlignment="1">
      <alignment vertical="center"/>
    </xf>
    <xf numFmtId="181" fontId="5" fillId="4" borderId="28" xfId="0" applyNumberFormat="1" applyFont="1" applyFill="1" applyBorder="1" applyAlignment="1">
      <alignment vertical="center"/>
    </xf>
    <xf numFmtId="181" fontId="5" fillId="4" borderId="24" xfId="0" applyNumberFormat="1" applyFont="1" applyFill="1" applyBorder="1" applyAlignment="1">
      <alignment vertical="center"/>
    </xf>
    <xf numFmtId="164" fontId="5" fillId="4" borderId="14" xfId="0" applyNumberFormat="1" applyFont="1" applyFill="1" applyBorder="1" applyAlignment="1">
      <alignment wrapText="1"/>
    </xf>
    <xf numFmtId="165" fontId="24" fillId="4" borderId="14" xfId="0" applyNumberFormat="1" applyFont="1" applyFill="1" applyBorder="1" applyAlignment="1">
      <alignment wrapText="1"/>
    </xf>
    <xf numFmtId="164" fontId="25" fillId="4" borderId="10" xfId="0" applyNumberFormat="1" applyFont="1" applyFill="1" applyBorder="1" applyAlignment="1">
      <alignment wrapText="1"/>
    </xf>
    <xf numFmtId="164" fontId="8" fillId="0" borderId="11" xfId="0" applyNumberFormat="1" applyFont="1" applyBorder="1" applyAlignment="1">
      <alignment wrapText="1"/>
    </xf>
    <xf numFmtId="164" fontId="8" fillId="0" borderId="12" xfId="0" applyNumberFormat="1" applyFont="1" applyBorder="1" applyAlignment="1">
      <alignment wrapText="1"/>
    </xf>
    <xf numFmtId="164" fontId="8" fillId="0" borderId="13" xfId="0" applyNumberFormat="1" applyFont="1" applyBorder="1" applyAlignment="1">
      <alignment wrapText="1"/>
    </xf>
    <xf numFmtId="164" fontId="8" fillId="0" borderId="10" xfId="0" applyNumberFormat="1" applyFont="1" applyBorder="1" applyAlignment="1">
      <alignment wrapText="1"/>
    </xf>
    <xf numFmtId="164" fontId="8" fillId="4" borderId="10" xfId="0" applyNumberFormat="1" applyFont="1" applyFill="1" applyBorder="1" applyAlignment="1">
      <alignment wrapText="1"/>
    </xf>
    <xf numFmtId="0" fontId="24" fillId="4" borderId="1" xfId="0" applyFont="1" applyFill="1" applyBorder="1" applyAlignment="1">
      <alignment horizontal="right" wrapText="1"/>
    </xf>
    <xf numFmtId="171" fontId="24" fillId="4" borderId="1" xfId="0" applyNumberFormat="1" applyFont="1" applyFill="1" applyBorder="1" applyAlignment="1">
      <alignment horizontal="right" wrapText="1"/>
    </xf>
    <xf numFmtId="171" fontId="5" fillId="0" borderId="2" xfId="0" applyNumberFormat="1" applyFont="1" applyBorder="1" applyAlignment="1">
      <alignment horizontal="right" wrapText="1"/>
    </xf>
    <xf numFmtId="171" fontId="5" fillId="0" borderId="3" xfId="0" applyNumberFormat="1" applyFont="1" applyBorder="1" applyAlignment="1">
      <alignment horizontal="right" wrapText="1"/>
    </xf>
    <xf numFmtId="171" fontId="5" fillId="0" borderId="4" xfId="0" applyNumberFormat="1" applyFont="1" applyBorder="1" applyAlignment="1">
      <alignment horizontal="right" wrapText="1"/>
    </xf>
    <xf numFmtId="172" fontId="24" fillId="4" borderId="1" xfId="0" applyNumberFormat="1" applyFont="1" applyFill="1" applyBorder="1" applyAlignment="1">
      <alignment wrapText="1"/>
    </xf>
    <xf numFmtId="0" fontId="24" fillId="4" borderId="6" xfId="0" applyFont="1" applyFill="1" applyBorder="1" applyAlignment="1">
      <alignment horizontal="right" wrapText="1"/>
    </xf>
    <xf numFmtId="171" fontId="24" fillId="4" borderId="6" xfId="0" applyNumberFormat="1" applyFont="1" applyFill="1" applyBorder="1" applyAlignment="1">
      <alignment horizontal="right" wrapText="1"/>
    </xf>
    <xf numFmtId="171" fontId="5" fillId="0" borderId="7" xfId="0" applyNumberFormat="1" applyFont="1" applyBorder="1" applyAlignment="1">
      <alignment horizontal="right" wrapText="1"/>
    </xf>
    <xf numFmtId="171" fontId="5" fillId="0" borderId="8" xfId="0" applyNumberFormat="1" applyFont="1" applyBorder="1" applyAlignment="1">
      <alignment horizontal="right" wrapText="1"/>
    </xf>
    <xf numFmtId="171" fontId="5" fillId="0" borderId="9" xfId="0" applyNumberFormat="1" applyFont="1" applyBorder="1" applyAlignment="1">
      <alignment horizontal="right" wrapText="1"/>
    </xf>
    <xf numFmtId="172" fontId="24" fillId="4" borderId="6" xfId="0" applyNumberFormat="1" applyFont="1" applyFill="1" applyBorder="1" applyAlignment="1">
      <alignment wrapText="1"/>
    </xf>
    <xf numFmtId="0" fontId="21" fillId="4" borderId="4" xfId="0" applyFont="1" applyFill="1" applyBorder="1" applyAlignment="1">
      <alignment wrapText="1"/>
    </xf>
    <xf numFmtId="168" fontId="5" fillId="4" borderId="5" xfId="0" applyNumberFormat="1" applyFont="1" applyFill="1" applyBorder="1" applyAlignment="1">
      <alignment horizontal="right" wrapText="1"/>
    </xf>
    <xf numFmtId="168" fontId="5" fillId="0" borderId="15" xfId="0" applyNumberFormat="1" applyFont="1" applyBorder="1" applyAlignment="1">
      <alignment horizontal="right" wrapText="1"/>
    </xf>
    <xf numFmtId="168" fontId="5" fillId="0" borderId="0" xfId="0" applyNumberFormat="1" applyFont="1" applyAlignment="1">
      <alignment horizontal="right" wrapText="1"/>
    </xf>
    <xf numFmtId="168" fontId="5" fillId="0" borderId="5" xfId="0" applyNumberFormat="1" applyFont="1" applyBorder="1" applyAlignment="1">
      <alignment horizontal="right" wrapText="1"/>
    </xf>
    <xf numFmtId="165" fontId="5" fillId="4" borderId="5" xfId="0" applyNumberFormat="1" applyFont="1" applyFill="1" applyBorder="1" applyAlignment="1">
      <alignment wrapText="1"/>
    </xf>
    <xf numFmtId="165" fontId="5" fillId="4" borderId="9" xfId="0" applyNumberFormat="1" applyFont="1" applyFill="1" applyBorder="1" applyAlignment="1">
      <alignment wrapText="1"/>
    </xf>
    <xf numFmtId="168" fontId="8" fillId="4" borderId="10" xfId="0" applyNumberFormat="1" applyFont="1" applyFill="1" applyBorder="1" applyAlignment="1">
      <alignment horizontal="right" wrapText="1"/>
    </xf>
    <xf numFmtId="168" fontId="8" fillId="0" borderId="11" xfId="0" applyNumberFormat="1" applyFont="1" applyBorder="1" applyAlignment="1">
      <alignment horizontal="right" wrapText="1"/>
    </xf>
    <xf numFmtId="168" fontId="8" fillId="0" borderId="12" xfId="0" applyNumberFormat="1" applyFont="1" applyBorder="1" applyAlignment="1">
      <alignment horizontal="right" wrapText="1"/>
    </xf>
    <xf numFmtId="168" fontId="8" fillId="0" borderId="13" xfId="0" applyNumberFormat="1" applyFont="1" applyBorder="1" applyAlignment="1">
      <alignment horizontal="right" wrapText="1"/>
    </xf>
    <xf numFmtId="0" fontId="9" fillId="0" borderId="0" xfId="0" applyFont="1" applyAlignment="1">
      <alignment horizontal="left" vertical="center" wrapText="1"/>
    </xf>
    <xf numFmtId="164" fontId="5" fillId="4" borderId="1" xfId="0" applyNumberFormat="1" applyFont="1" applyFill="1" applyBorder="1" applyAlignment="1">
      <alignment wrapText="1"/>
    </xf>
    <xf numFmtId="164" fontId="5" fillId="0" borderId="2" xfId="0" applyNumberFormat="1" applyFont="1" applyBorder="1" applyAlignment="1">
      <alignment wrapText="1"/>
    </xf>
    <xf numFmtId="164" fontId="5" fillId="0" borderId="3" xfId="0" applyNumberFormat="1" applyFont="1" applyBorder="1" applyAlignment="1">
      <alignment wrapText="1"/>
    </xf>
    <xf numFmtId="164" fontId="5" fillId="0" borderId="4" xfId="0" applyNumberFormat="1" applyFont="1" applyBorder="1" applyAlignment="1">
      <alignment wrapText="1"/>
    </xf>
    <xf numFmtId="165" fontId="16" fillId="0" borderId="7" xfId="0" applyNumberFormat="1" applyFont="1" applyBorder="1" applyAlignment="1">
      <alignment wrapText="1"/>
    </xf>
    <xf numFmtId="165" fontId="16" fillId="0" borderId="8" xfId="0" applyNumberFormat="1" applyFont="1" applyBorder="1" applyAlignment="1">
      <alignment wrapText="1"/>
    </xf>
    <xf numFmtId="165" fontId="16" fillId="0" borderId="9" xfId="0" applyNumberFormat="1" applyFont="1" applyBorder="1" applyAlignment="1">
      <alignment wrapText="1"/>
    </xf>
    <xf numFmtId="164" fontId="5" fillId="0" borderId="11" xfId="0" applyNumberFormat="1" applyFont="1" applyBorder="1" applyAlignment="1">
      <alignment wrapText="1"/>
    </xf>
    <xf numFmtId="164" fontId="5" fillId="0" borderId="12" xfId="0" applyNumberFormat="1" applyFont="1" applyBorder="1" applyAlignment="1">
      <alignment wrapText="1"/>
    </xf>
    <xf numFmtId="164" fontId="5" fillId="0" borderId="13" xfId="0" applyNumberFormat="1" applyFont="1" applyBorder="1" applyAlignment="1">
      <alignment wrapText="1"/>
    </xf>
    <xf numFmtId="166" fontId="5" fillId="4" borderId="14" xfId="0" applyNumberFormat="1" applyFont="1" applyFill="1" applyBorder="1" applyAlignment="1">
      <alignment horizontal="right" wrapText="1"/>
    </xf>
    <xf numFmtId="166" fontId="21" fillId="0" borderId="14" xfId="0" applyNumberFormat="1" applyFont="1" applyBorder="1" applyAlignment="1">
      <alignment wrapText="1"/>
    </xf>
    <xf numFmtId="166" fontId="5" fillId="0" borderId="15" xfId="0" applyNumberFormat="1" applyFont="1" applyBorder="1" applyAlignment="1">
      <alignment horizontal="right" wrapText="1"/>
    </xf>
    <xf numFmtId="166" fontId="5" fillId="0" borderId="0" xfId="0" applyNumberFormat="1" applyFont="1" applyAlignment="1">
      <alignment horizontal="right" wrapText="1"/>
    </xf>
    <xf numFmtId="166" fontId="5" fillId="0" borderId="5" xfId="0" applyNumberFormat="1" applyFont="1" applyBorder="1" applyAlignment="1">
      <alignment horizontal="right" wrapText="1"/>
    </xf>
    <xf numFmtId="166" fontId="5" fillId="4" borderId="6" xfId="0" applyNumberFormat="1" applyFont="1" applyFill="1" applyBorder="1" applyAlignment="1">
      <alignment horizontal="right" wrapText="1"/>
    </xf>
    <xf numFmtId="0" fontId="21" fillId="4" borderId="15" xfId="0" applyFont="1" applyFill="1" applyBorder="1" applyAlignment="1">
      <alignment wrapText="1"/>
    </xf>
    <xf numFmtId="165" fontId="8" fillId="0" borderId="7" xfId="0" applyNumberFormat="1" applyFont="1" applyBorder="1" applyAlignment="1">
      <alignment wrapText="1"/>
    </xf>
    <xf numFmtId="165" fontId="8" fillId="0" borderId="8" xfId="0" applyNumberFormat="1" applyFont="1" applyBorder="1" applyAlignment="1">
      <alignment wrapText="1"/>
    </xf>
    <xf numFmtId="177" fontId="5" fillId="0" borderId="30" xfId="0" applyNumberFormat="1" applyFont="1" applyBorder="1"/>
    <xf numFmtId="177" fontId="5" fillId="0" borderId="29" xfId="0" applyNumberFormat="1" applyFont="1" applyBorder="1"/>
    <xf numFmtId="175" fontId="5" fillId="0" borderId="16" xfId="0" applyNumberFormat="1" applyFont="1" applyBorder="1"/>
    <xf numFmtId="0" fontId="5" fillId="0" borderId="30" xfId="0" applyFont="1" applyBorder="1" applyAlignment="1">
      <alignment horizontal="left"/>
    </xf>
    <xf numFmtId="0" fontId="5" fillId="0" borderId="29" xfId="0" applyFont="1" applyBorder="1" applyAlignment="1">
      <alignment horizontal="left"/>
    </xf>
    <xf numFmtId="0" fontId="5" fillId="0" borderId="16" xfId="0" applyFont="1" applyBorder="1" applyAlignment="1">
      <alignment horizontal="right" wrapText="1"/>
    </xf>
    <xf numFmtId="174" fontId="5" fillId="0" borderId="20" xfId="0" applyNumberFormat="1" applyFont="1" applyBorder="1"/>
    <xf numFmtId="0" fontId="5" fillId="0" borderId="19" xfId="0" applyFont="1" applyFill="1" applyBorder="1" applyAlignment="1">
      <alignment horizontal="right" wrapText="1"/>
    </xf>
    <xf numFmtId="0" fontId="5" fillId="0" borderId="20" xfId="0" applyFont="1" applyFill="1" applyBorder="1" applyAlignment="1">
      <alignment horizontal="right" wrapText="1"/>
    </xf>
    <xf numFmtId="174" fontId="5" fillId="0" borderId="20" xfId="0" applyNumberFormat="1" applyFont="1" applyFill="1" applyBorder="1"/>
    <xf numFmtId="0" fontId="5" fillId="0" borderId="0" xfId="0" applyFont="1" applyBorder="1" applyAlignment="1">
      <alignment horizontal="left" wrapText="1"/>
    </xf>
    <xf numFmtId="0" fontId="8" fillId="0" borderId="0" xfId="0" applyFont="1" applyBorder="1" applyAlignment="1">
      <alignment horizontal="left" wrapText="1"/>
    </xf>
    <xf numFmtId="0" fontId="21" fillId="0" borderId="0" xfId="0" applyFont="1" applyBorder="1" applyAlignment="1">
      <alignment wrapText="1"/>
    </xf>
    <xf numFmtId="175" fontId="5" fillId="0" borderId="0" xfId="0" applyNumberFormat="1" applyFont="1" applyBorder="1"/>
    <xf numFmtId="184" fontId="8" fillId="0" borderId="0" xfId="0" applyNumberFormat="1" applyFont="1" applyBorder="1"/>
    <xf numFmtId="164" fontId="5" fillId="0" borderId="25" xfId="0" applyNumberFormat="1" applyFont="1" applyBorder="1" applyAlignment="1">
      <alignment wrapText="1"/>
    </xf>
    <xf numFmtId="165" fontId="5" fillId="0" borderId="17" xfId="0" applyNumberFormat="1" applyFont="1" applyBorder="1" applyAlignment="1">
      <alignment wrapText="1"/>
    </xf>
    <xf numFmtId="184" fontId="8" fillId="0" borderId="16" xfId="0" applyNumberFormat="1" applyFont="1" applyBorder="1"/>
    <xf numFmtId="177" fontId="8" fillId="0" borderId="19" xfId="0" applyNumberFormat="1" applyFont="1" applyBorder="1"/>
    <xf numFmtId="177" fontId="8" fillId="0" borderId="20" xfId="0" applyNumberFormat="1" applyFont="1" applyBorder="1"/>
    <xf numFmtId="0" fontId="5" fillId="0" borderId="0" xfId="0" applyFont="1" applyBorder="1" applyAlignment="1">
      <alignment horizontal="left"/>
    </xf>
    <xf numFmtId="0" fontId="5" fillId="0" borderId="0" xfId="0" applyFont="1" applyBorder="1" applyAlignment="1">
      <alignment horizontal="right" wrapText="1"/>
    </xf>
    <xf numFmtId="185" fontId="5" fillId="0" borderId="0" xfId="0" applyNumberFormat="1" applyFont="1" applyBorder="1"/>
    <xf numFmtId="0" fontId="5" fillId="0" borderId="0" xfId="0" applyFont="1" applyBorder="1"/>
    <xf numFmtId="180" fontId="5" fillId="0" borderId="0" xfId="0" applyNumberFormat="1" applyFont="1" applyBorder="1" applyAlignment="1">
      <alignment horizontal="left"/>
    </xf>
    <xf numFmtId="0" fontId="5" fillId="0" borderId="0" xfId="0" applyFont="1" applyFill="1" applyBorder="1" applyAlignment="1">
      <alignment horizontal="right" wrapText="1"/>
    </xf>
    <xf numFmtId="174" fontId="5" fillId="0" borderId="0" xfId="0" applyNumberFormat="1" applyFont="1" applyFill="1" applyBorder="1"/>
    <xf numFmtId="174" fontId="5" fillId="0" borderId="0" xfId="0" applyNumberFormat="1" applyFont="1" applyBorder="1"/>
    <xf numFmtId="0" fontId="5" fillId="0" borderId="16" xfId="0" applyFont="1" applyBorder="1"/>
    <xf numFmtId="0" fontId="5" fillId="0" borderId="16" xfId="0" applyFont="1" applyFill="1" applyBorder="1" applyAlignment="1">
      <alignment horizontal="right" wrapText="1"/>
    </xf>
    <xf numFmtId="177" fontId="5" fillId="5" borderId="21"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3" xfId="0" applyNumberFormat="1" applyFont="1" applyBorder="1" applyAlignment="1">
      <alignment vertical="center"/>
    </xf>
    <xf numFmtId="177" fontId="5" fillId="0" borderId="24" xfId="0" applyNumberFormat="1" applyFont="1" applyBorder="1" applyAlignment="1">
      <alignment vertical="center"/>
    </xf>
    <xf numFmtId="177" fontId="5" fillId="5" borderId="24" xfId="0" applyNumberFormat="1" applyFont="1" applyFill="1" applyBorder="1" applyAlignment="1">
      <alignment vertical="center"/>
    </xf>
    <xf numFmtId="177" fontId="5" fillId="5" borderId="28" xfId="0" applyNumberFormat="1" applyFont="1" applyFill="1" applyBorder="1" applyAlignment="1">
      <alignment vertical="center"/>
    </xf>
    <xf numFmtId="177" fontId="5" fillId="0" borderId="0" xfId="0" applyNumberFormat="1" applyFont="1" applyAlignment="1">
      <alignment horizontal="left"/>
    </xf>
    <xf numFmtId="177" fontId="2" fillId="0" borderId="16" xfId="0" applyNumberFormat="1" applyFont="1" applyBorder="1" applyAlignment="1">
      <alignment horizontal="left"/>
    </xf>
    <xf numFmtId="175" fontId="5" fillId="0" borderId="0" xfId="0" applyNumberFormat="1" applyFont="1" applyAlignment="1">
      <alignment horizontal="left"/>
    </xf>
    <xf numFmtId="175" fontId="2" fillId="0" borderId="16" xfId="0" applyNumberFormat="1" applyFont="1" applyBorder="1" applyAlignment="1">
      <alignment horizontal="left"/>
    </xf>
    <xf numFmtId="175" fontId="5" fillId="5" borderId="27" xfId="0" applyNumberFormat="1" applyFont="1" applyFill="1" applyBorder="1" applyAlignment="1">
      <alignment vertical="center"/>
    </xf>
    <xf numFmtId="175" fontId="5" fillId="5" borderId="26" xfId="0" applyNumberFormat="1" applyFont="1" applyFill="1" applyBorder="1" applyAlignment="1">
      <alignment vertical="center"/>
    </xf>
    <xf numFmtId="175" fontId="5" fillId="0" borderId="22" xfId="0" applyNumberFormat="1" applyFont="1" applyBorder="1" applyAlignment="1">
      <alignment vertical="center"/>
    </xf>
    <xf numFmtId="175" fontId="5" fillId="0" borderId="23" xfId="0" applyNumberFormat="1" applyFont="1" applyBorder="1" applyAlignment="1">
      <alignment vertical="center"/>
    </xf>
    <xf numFmtId="175" fontId="5" fillId="0" borderId="24" xfId="0" applyNumberFormat="1" applyFont="1" applyBorder="1" applyAlignment="1">
      <alignment vertical="center"/>
    </xf>
    <xf numFmtId="175" fontId="5" fillId="5" borderId="24" xfId="0" applyNumberFormat="1" applyFont="1" applyFill="1" applyBorder="1" applyAlignment="1">
      <alignment vertical="center"/>
    </xf>
    <xf numFmtId="175" fontId="17" fillId="0" borderId="0" xfId="0" applyNumberFormat="1" applyFont="1" applyAlignment="1">
      <alignment vertical="center"/>
    </xf>
    <xf numFmtId="186" fontId="5" fillId="5" borderId="18" xfId="0" applyNumberFormat="1" applyFont="1" applyFill="1" applyBorder="1" applyAlignment="1">
      <alignment vertical="center"/>
    </xf>
    <xf numFmtId="186" fontId="5" fillId="0" borderId="17" xfId="0" applyNumberFormat="1" applyFont="1" applyBorder="1" applyAlignment="1">
      <alignment vertical="center"/>
    </xf>
    <xf numFmtId="186" fontId="5" fillId="0" borderId="18" xfId="0" applyNumberFormat="1" applyFont="1" applyBorder="1" applyAlignment="1">
      <alignment vertical="center"/>
    </xf>
    <xf numFmtId="186" fontId="5" fillId="0" borderId="0" xfId="0" applyNumberFormat="1" applyFont="1" applyAlignment="1">
      <alignment vertical="center"/>
    </xf>
    <xf numFmtId="186" fontId="5" fillId="0" borderId="16" xfId="0" applyNumberFormat="1" applyFont="1" applyBorder="1" applyAlignment="1">
      <alignment vertical="center"/>
    </xf>
    <xf numFmtId="186" fontId="5" fillId="0" borderId="0" xfId="0" applyNumberFormat="1" applyFont="1" applyAlignment="1">
      <alignment horizontal="left" vertical="center"/>
    </xf>
    <xf numFmtId="186" fontId="5" fillId="0" borderId="0" xfId="0" applyNumberFormat="1" applyFont="1" applyAlignment="1">
      <alignment horizontal="left"/>
    </xf>
    <xf numFmtId="186" fontId="5" fillId="5" borderId="17" xfId="0" applyNumberFormat="1" applyFont="1" applyFill="1" applyBorder="1" applyAlignment="1">
      <alignment vertical="center"/>
    </xf>
    <xf numFmtId="186" fontId="2" fillId="0" borderId="16" xfId="0" applyNumberFormat="1" applyFont="1" applyBorder="1" applyAlignment="1">
      <alignment horizontal="left"/>
    </xf>
    <xf numFmtId="187" fontId="5" fillId="5" borderId="21" xfId="0" applyNumberFormat="1" applyFont="1" applyFill="1" applyBorder="1" applyAlignment="1">
      <alignment vertical="center"/>
    </xf>
    <xf numFmtId="187" fontId="5" fillId="0" borderId="17" xfId="0" applyNumberFormat="1" applyFont="1" applyBorder="1" applyAlignment="1">
      <alignment vertical="center"/>
    </xf>
    <xf numFmtId="187" fontId="5" fillId="0" borderId="18" xfId="0" applyNumberFormat="1" applyFont="1" applyBorder="1" applyAlignment="1">
      <alignment vertical="center"/>
    </xf>
    <xf numFmtId="187" fontId="5" fillId="0" borderId="0" xfId="0" applyNumberFormat="1" applyFont="1" applyAlignment="1">
      <alignment vertical="center"/>
    </xf>
    <xf numFmtId="187" fontId="5" fillId="0" borderId="19" xfId="0" applyNumberFormat="1" applyFont="1" applyBorder="1" applyAlignment="1">
      <alignment vertical="center"/>
    </xf>
    <xf numFmtId="187" fontId="5" fillId="0" borderId="20" xfId="0" applyNumberFormat="1" applyFont="1" applyBorder="1" applyAlignment="1">
      <alignment vertical="center"/>
    </xf>
    <xf numFmtId="187" fontId="5" fillId="0" borderId="16" xfId="0" applyNumberFormat="1" applyFont="1" applyBorder="1" applyAlignment="1">
      <alignment vertical="center"/>
    </xf>
    <xf numFmtId="187" fontId="5" fillId="0" borderId="0" xfId="0" applyNumberFormat="1" applyFont="1" applyAlignment="1">
      <alignment horizontal="left" vertical="center"/>
    </xf>
    <xf numFmtId="187" fontId="5" fillId="0" borderId="0" xfId="0" applyNumberFormat="1" applyFont="1" applyAlignment="1">
      <alignment horizontal="left"/>
    </xf>
    <xf numFmtId="187" fontId="5" fillId="5" borderId="27" xfId="0" applyNumberFormat="1" applyFont="1" applyFill="1" applyBorder="1" applyAlignment="1">
      <alignment vertical="center"/>
    </xf>
    <xf numFmtId="187" fontId="2" fillId="0" borderId="16" xfId="0" applyNumberFormat="1" applyFont="1" applyBorder="1" applyAlignment="1">
      <alignment horizontal="left"/>
    </xf>
    <xf numFmtId="188" fontId="5" fillId="5" borderId="18" xfId="0" applyNumberFormat="1" applyFont="1" applyFill="1" applyBorder="1" applyAlignment="1">
      <alignment vertical="center"/>
    </xf>
    <xf numFmtId="188" fontId="5" fillId="0" borderId="17" xfId="0" applyNumberFormat="1" applyFont="1" applyBorder="1" applyAlignment="1">
      <alignment vertical="center"/>
    </xf>
    <xf numFmtId="188" fontId="5" fillId="0" borderId="18" xfId="0" applyNumberFormat="1" applyFont="1" applyBorder="1" applyAlignment="1">
      <alignment vertical="center"/>
    </xf>
    <xf numFmtId="188" fontId="5" fillId="0" borderId="0" xfId="0" applyNumberFormat="1" applyFont="1" applyAlignment="1">
      <alignment vertical="center"/>
    </xf>
    <xf numFmtId="174" fontId="9" fillId="0" borderId="30" xfId="0" applyNumberFormat="1" applyFont="1" applyBorder="1" applyAlignment="1">
      <alignment vertical="center"/>
    </xf>
    <xf numFmtId="174" fontId="9" fillId="0" borderId="29" xfId="0" applyNumberFormat="1" applyFont="1" applyBorder="1" applyAlignment="1">
      <alignment vertical="center"/>
    </xf>
    <xf numFmtId="174" fontId="9" fillId="0" borderId="25" xfId="0" applyNumberFormat="1" applyFont="1" applyBorder="1" applyAlignment="1">
      <alignment vertical="center"/>
    </xf>
    <xf numFmtId="188" fontId="5" fillId="0" borderId="16" xfId="0" applyNumberFormat="1" applyFont="1" applyBorder="1" applyAlignment="1">
      <alignment vertical="center"/>
    </xf>
    <xf numFmtId="188" fontId="5" fillId="0" borderId="0" xfId="0" applyNumberFormat="1" applyFont="1" applyAlignment="1">
      <alignment horizontal="left" vertical="center"/>
    </xf>
    <xf numFmtId="188" fontId="5" fillId="5" borderId="17" xfId="0" applyNumberFormat="1" applyFont="1" applyFill="1" applyBorder="1" applyAlignment="1">
      <alignment vertical="center"/>
    </xf>
    <xf numFmtId="188" fontId="5" fillId="0" borderId="0" xfId="0" applyNumberFormat="1" applyFont="1" applyAlignment="1">
      <alignment horizontal="left"/>
    </xf>
    <xf numFmtId="188" fontId="2" fillId="0" borderId="16" xfId="0" applyNumberFormat="1" applyFont="1" applyBorder="1" applyAlignment="1">
      <alignment horizontal="left"/>
    </xf>
    <xf numFmtId="188" fontId="5" fillId="5" borderId="21" xfId="0" applyNumberFormat="1" applyFont="1" applyFill="1" applyBorder="1" applyAlignment="1">
      <alignment vertical="center"/>
    </xf>
    <xf numFmtId="188" fontId="5" fillId="0" borderId="19" xfId="0" applyNumberFormat="1" applyFont="1" applyBorder="1" applyAlignment="1">
      <alignment vertical="center"/>
    </xf>
    <xf numFmtId="188" fontId="5" fillId="0" borderId="20" xfId="0" applyNumberFormat="1" applyFont="1" applyBorder="1" applyAlignment="1">
      <alignment vertical="center"/>
    </xf>
    <xf numFmtId="188" fontId="5" fillId="0" borderId="27" xfId="0" applyNumberFormat="1" applyFont="1" applyBorder="1" applyAlignment="1">
      <alignment vertical="center"/>
    </xf>
    <xf numFmtId="188" fontId="5" fillId="5" borderId="27" xfId="0" applyNumberFormat="1" applyFont="1" applyFill="1" applyBorder="1" applyAlignment="1">
      <alignment vertical="center"/>
    </xf>
    <xf numFmtId="0" fontId="22" fillId="2" borderId="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1" fillId="0" borderId="8" xfId="0" applyFont="1" applyBorder="1" applyAlignment="1">
      <alignment wrapText="1"/>
    </xf>
    <xf numFmtId="0" fontId="22" fillId="3" borderId="0" xfId="0" applyFont="1" applyFill="1" applyBorder="1" applyAlignment="1">
      <alignment horizontal="center" vertical="center" wrapText="1"/>
    </xf>
    <xf numFmtId="174" fontId="9" fillId="0" borderId="0" xfId="0" applyNumberFormat="1" applyFont="1" applyBorder="1" applyAlignment="1">
      <alignment vertical="center"/>
    </xf>
    <xf numFmtId="0" fontId="22" fillId="3" borderId="30" xfId="0" applyFont="1" applyFill="1" applyBorder="1" applyAlignment="1">
      <alignment horizontal="center" vertical="center" wrapText="1"/>
    </xf>
    <xf numFmtId="165" fontId="5" fillId="0" borderId="17" xfId="0" applyNumberFormat="1" applyFont="1" applyBorder="1" applyAlignment="1">
      <alignment vertical="center" wrapText="1"/>
    </xf>
    <xf numFmtId="0" fontId="22" fillId="3" borderId="19" xfId="0" applyFont="1" applyFill="1" applyBorder="1" applyAlignment="1">
      <alignment horizontal="center" vertical="center" wrapText="1"/>
    </xf>
    <xf numFmtId="0" fontId="3" fillId="0" borderId="0" xfId="0" applyFont="1" applyBorder="1" applyAlignment="1">
      <alignment wrapText="1"/>
    </xf>
    <xf numFmtId="0" fontId="21" fillId="0" borderId="30" xfId="0" applyFont="1" applyBorder="1" applyAlignment="1">
      <alignment wrapText="1"/>
    </xf>
    <xf numFmtId="173" fontId="5" fillId="0" borderId="0" xfId="0" applyNumberFormat="1" applyFont="1" applyBorder="1" applyAlignment="1">
      <alignment vertical="center"/>
    </xf>
    <xf numFmtId="173" fontId="5" fillId="0" borderId="0" xfId="0" applyNumberFormat="1" applyFont="1" applyFill="1" applyBorder="1" applyAlignment="1">
      <alignment vertical="center"/>
    </xf>
    <xf numFmtId="174" fontId="9" fillId="0" borderId="27" xfId="0" applyNumberFormat="1" applyFont="1" applyFill="1" applyBorder="1" applyAlignment="1">
      <alignment vertical="center"/>
    </xf>
    <xf numFmtId="0" fontId="8" fillId="0" borderId="0" xfId="0" applyFont="1" applyBorder="1" applyAlignment="1">
      <alignment horizontal="left" vertical="center" wrapText="1"/>
    </xf>
    <xf numFmtId="0" fontId="5" fillId="0" borderId="0" xfId="0" applyFont="1" applyBorder="1" applyAlignment="1">
      <alignment horizontal="left" vertical="center" wrapText="1" indent="1"/>
    </xf>
    <xf numFmtId="0" fontId="9" fillId="0" borderId="0" xfId="0" applyFont="1" applyBorder="1" applyAlignment="1">
      <alignment horizontal="left" vertical="center" wrapText="1" indent="1"/>
    </xf>
    <xf numFmtId="0" fontId="22" fillId="3" borderId="1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1" fillId="0" borderId="29" xfId="0" applyFont="1" applyBorder="1" applyAlignment="1">
      <alignment wrapText="1"/>
    </xf>
    <xf numFmtId="0" fontId="21" fillId="0" borderId="35" xfId="0" applyFont="1" applyBorder="1" applyAlignment="1">
      <alignment wrapText="1"/>
    </xf>
    <xf numFmtId="0" fontId="5" fillId="0" borderId="0" xfId="0" applyFont="1" applyBorder="1" applyAlignment="1">
      <alignment horizontal="left" wrapText="1" indent="1"/>
    </xf>
    <xf numFmtId="0" fontId="5" fillId="0" borderId="30" xfId="0" applyFont="1" applyFill="1" applyBorder="1" applyAlignment="1">
      <alignment horizontal="right" vertical="center" wrapText="1"/>
    </xf>
    <xf numFmtId="0" fontId="5" fillId="0" borderId="29" xfId="0" applyFont="1" applyFill="1" applyBorder="1" applyAlignment="1">
      <alignment horizontal="right" vertical="center" wrapText="1"/>
    </xf>
    <xf numFmtId="0" fontId="21" fillId="4" borderId="36" xfId="0" applyFont="1" applyFill="1" applyBorder="1" applyAlignment="1">
      <alignment wrapText="1"/>
    </xf>
    <xf numFmtId="0" fontId="9" fillId="0" borderId="27" xfId="0" applyFont="1" applyFill="1" applyBorder="1" applyAlignment="1">
      <alignment horizontal="right" vertical="center" wrapText="1"/>
    </xf>
    <xf numFmtId="0" fontId="21" fillId="0" borderId="0" xfId="0" applyFont="1" applyBorder="1"/>
    <xf numFmtId="0" fontId="21" fillId="0" borderId="17" xfId="0" applyFont="1" applyBorder="1"/>
    <xf numFmtId="167" fontId="5" fillId="0" borderId="17" xfId="0" applyNumberFormat="1" applyFont="1" applyBorder="1" applyAlignment="1">
      <alignment horizontal="right" vertical="center" wrapText="1"/>
    </xf>
    <xf numFmtId="0" fontId="0" fillId="0" borderId="0" xfId="0"/>
    <xf numFmtId="0" fontId="0" fillId="0" borderId="0" xfId="0"/>
    <xf numFmtId="0" fontId="21" fillId="0" borderId="0" xfId="0" applyFont="1"/>
    <xf numFmtId="0" fontId="21" fillId="0" borderId="12" xfId="0" applyFont="1" applyBorder="1" applyAlignment="1">
      <alignment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3" fillId="0" borderId="12" xfId="0" applyFont="1" applyBorder="1" applyAlignment="1">
      <alignment wrapText="1"/>
    </xf>
    <xf numFmtId="175" fontId="0" fillId="0" borderId="0" xfId="0" applyNumberFormat="1"/>
    <xf numFmtId="189" fontId="3" fillId="0" borderId="15" xfId="0" applyNumberFormat="1" applyFont="1" applyBorder="1" applyAlignment="1">
      <alignment wrapText="1"/>
    </xf>
    <xf numFmtId="0" fontId="21" fillId="0" borderId="38" xfId="0" applyFont="1" applyBorder="1" applyAlignment="1">
      <alignment wrapText="1"/>
    </xf>
    <xf numFmtId="165" fontId="5" fillId="0" borderId="39" xfId="0" applyNumberFormat="1" applyFont="1" applyBorder="1" applyAlignment="1">
      <alignment vertical="center" wrapText="1"/>
    </xf>
    <xf numFmtId="165" fontId="5" fillId="0" borderId="38" xfId="0" applyNumberFormat="1" applyFont="1" applyBorder="1" applyAlignment="1">
      <alignment vertical="center" wrapText="1"/>
    </xf>
    <xf numFmtId="167" fontId="5" fillId="0" borderId="37" xfId="0" applyNumberFormat="1" applyFont="1" applyBorder="1" applyAlignment="1">
      <alignment horizontal="right" vertical="center" wrapText="1"/>
    </xf>
    <xf numFmtId="165" fontId="5" fillId="0" borderId="37" xfId="0" applyNumberFormat="1" applyFont="1" applyBorder="1" applyAlignment="1">
      <alignment vertical="center" wrapText="1"/>
    </xf>
    <xf numFmtId="165" fontId="5" fillId="0" borderId="0" xfId="0" applyNumberFormat="1" applyFont="1" applyBorder="1" applyAlignment="1">
      <alignment wrapText="1"/>
    </xf>
    <xf numFmtId="173" fontId="5" fillId="4" borderId="17" xfId="0" applyNumberFormat="1" applyFont="1" applyFill="1" applyBorder="1" applyAlignment="1">
      <alignment horizontal="right" vertical="center"/>
    </xf>
    <xf numFmtId="164" fontId="8" fillId="0" borderId="0" xfId="0" applyNumberFormat="1" applyFont="1" applyBorder="1" applyAlignment="1">
      <alignment wrapText="1"/>
    </xf>
    <xf numFmtId="164" fontId="5" fillId="0" borderId="29" xfId="0" applyNumberFormat="1" applyFont="1" applyBorder="1" applyAlignment="1">
      <alignment wrapText="1"/>
    </xf>
    <xf numFmtId="164" fontId="8" fillId="0" borderId="20" xfId="0" applyNumberFormat="1" applyFont="1" applyBorder="1" applyAlignment="1">
      <alignment wrapText="1"/>
    </xf>
    <xf numFmtId="170" fontId="5" fillId="0" borderId="0" xfId="0" applyNumberFormat="1" applyFont="1" applyBorder="1" applyAlignment="1">
      <alignment horizontal="right" wrapText="1"/>
    </xf>
    <xf numFmtId="170" fontId="5" fillId="0" borderId="20" xfId="0" applyNumberFormat="1" applyFont="1" applyBorder="1" applyAlignment="1">
      <alignment horizontal="right" wrapText="1"/>
    </xf>
    <xf numFmtId="0" fontId="22" fillId="3" borderId="40" xfId="0" applyFont="1" applyFill="1" applyBorder="1" applyAlignment="1">
      <alignment horizontal="center" vertical="center" wrapText="1"/>
    </xf>
    <xf numFmtId="165" fontId="8" fillId="0" borderId="27" xfId="0" applyNumberFormat="1" applyFont="1" applyBorder="1" applyAlignment="1">
      <alignment wrapText="1"/>
    </xf>
    <xf numFmtId="177" fontId="5" fillId="0" borderId="25" xfId="0" applyNumberFormat="1" applyFont="1" applyBorder="1"/>
    <xf numFmtId="175" fontId="5" fillId="0" borderId="17" xfId="0" applyNumberFormat="1" applyFont="1" applyBorder="1"/>
    <xf numFmtId="184" fontId="8" fillId="0" borderId="17" xfId="0" applyNumberFormat="1" applyFont="1" applyBorder="1"/>
    <xf numFmtId="177" fontId="8" fillId="0" borderId="27" xfId="0" applyNumberFormat="1" applyFont="1" applyBorder="1"/>
    <xf numFmtId="0" fontId="5" fillId="0" borderId="25" xfId="0" applyFont="1" applyBorder="1" applyAlignment="1">
      <alignment horizontal="left"/>
    </xf>
    <xf numFmtId="185" fontId="5" fillId="0" borderId="17" xfId="0" applyNumberFormat="1" applyFont="1" applyBorder="1"/>
    <xf numFmtId="0" fontId="5" fillId="0" borderId="17" xfId="0" applyFont="1" applyBorder="1" applyAlignment="1">
      <alignment horizontal="left"/>
    </xf>
    <xf numFmtId="174" fontId="5" fillId="0" borderId="17" xfId="0" applyNumberFormat="1" applyFont="1" applyFill="1" applyBorder="1"/>
    <xf numFmtId="174" fontId="5" fillId="0" borderId="27" xfId="0" applyNumberFormat="1" applyFont="1" applyFill="1" applyBorder="1"/>
    <xf numFmtId="164" fontId="5" fillId="0" borderId="0" xfId="0" applyNumberFormat="1" applyFont="1" applyBorder="1" applyAlignment="1"/>
    <xf numFmtId="9" fontId="5" fillId="0" borderId="0" xfId="1" applyFont="1" applyAlignment="1">
      <alignment horizontal="right" vertical="center" wrapText="1"/>
    </xf>
    <xf numFmtId="9" fontId="5" fillId="0" borderId="17" xfId="1" applyFont="1" applyBorder="1" applyAlignment="1">
      <alignment horizontal="right" vertical="center" wrapText="1"/>
    </xf>
    <xf numFmtId="9" fontId="5" fillId="4" borderId="17" xfId="1" applyFont="1" applyFill="1" applyBorder="1" applyAlignment="1">
      <alignment horizontal="right" vertical="center" wrapText="1"/>
    </xf>
    <xf numFmtId="0" fontId="1" fillId="0" borderId="0" xfId="0" applyFont="1" applyAlignment="1">
      <alignment horizontal="left" wrapText="1"/>
    </xf>
    <xf numFmtId="0" fontId="0" fillId="0" borderId="0" xfId="0"/>
    <xf numFmtId="0" fontId="5" fillId="0" borderId="0" xfId="0" applyFont="1" applyAlignment="1">
      <alignment horizontal="left" vertical="center" wrapText="1"/>
    </xf>
    <xf numFmtId="0" fontId="21" fillId="0" borderId="0" xfId="0" applyFont="1"/>
    <xf numFmtId="0" fontId="21" fillId="0" borderId="12" xfId="0" applyFont="1" applyBorder="1" applyAlignment="1">
      <alignment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wrapText="1"/>
    </xf>
    <xf numFmtId="0" fontId="6" fillId="0" borderId="0" xfId="0" applyFont="1" applyAlignment="1">
      <alignment horizontal="left" wrapText="1"/>
    </xf>
    <xf numFmtId="0" fontId="5" fillId="0" borderId="0" xfId="0" applyFont="1" applyAlignment="1">
      <alignment wrapText="1"/>
    </xf>
    <xf numFmtId="0" fontId="2" fillId="0" borderId="0" xfId="0" applyFont="1" applyAlignment="1">
      <alignment horizontal="left" wrapText="1"/>
    </xf>
  </cellXfs>
  <cellStyles count="2">
    <cellStyle name="Normal" xfId="0" builtinId="0"/>
    <cellStyle name="Percent" xfId="1" builtinId="5"/>
  </cellStyles>
  <dxfs count="0"/>
  <tableStyles count="0"/>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34760" cy="566826"/>
    <xdr:pic>
      <xdr:nvPicPr>
        <xdr:cNvPr id="2" name="cimpresslogopra01a46.jpg" descr="cimpresslogopra01a4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34760" cy="56682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50000</xdr:colOff>
      <xdr:row>0</xdr:row>
      <xdr:rowOff>50000</xdr:rowOff>
    </xdr:from>
    <xdr:ext cx="2040573" cy="566826"/>
    <xdr:pic>
      <xdr:nvPicPr>
        <xdr:cNvPr id="2" name="Image10.jpg" descr="Image10.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040573" cy="566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92896" cy="552292"/>
    <xdr:pic>
      <xdr:nvPicPr>
        <xdr:cNvPr id="2" name="Image2.jpg" descr="Image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09289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3.jpg" descr="Image3.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4.jpg" descr="Image4.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5.jpg" descr="Image5.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64943</xdr:colOff>
      <xdr:row>0</xdr:row>
      <xdr:rowOff>228600</xdr:rowOff>
    </xdr:to>
    <xdr:pic>
      <xdr:nvPicPr>
        <xdr:cNvPr id="2" name="Picture 1">
          <a:extLst>
            <a:ext uri="{FF2B5EF4-FFF2-40B4-BE49-F238E27FC236}">
              <a16:creationId xmlns:a16="http://schemas.microsoft.com/office/drawing/2014/main" id="{40338952-7ABA-4977-AC8D-674AE353AD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25" r="10724" b="-4714"/>
        <a:stretch/>
      </xdr:blipFill>
      <xdr:spPr>
        <a:xfrm>
          <a:off x="0" y="0"/>
          <a:ext cx="1407968" cy="228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1"/>
  <sheetViews>
    <sheetView tabSelected="1" workbookViewId="0">
      <selection activeCell="AX8" sqref="AX8:AZ8"/>
    </sheetView>
  </sheetViews>
  <sheetFormatPr defaultColWidth="13.7265625" defaultRowHeight="12.5" x14ac:dyDescent="0.25"/>
  <cols>
    <col min="1" max="1" width="44" customWidth="1"/>
    <col min="2" max="2" width="10.1796875" bestFit="1" customWidth="1"/>
    <col min="3" max="3" width="0" hidden="1" customWidth="1"/>
    <col min="4" max="4" width="10.7265625" bestFit="1" customWidth="1"/>
    <col min="5" max="5" width="0" hidden="1" customWidth="1"/>
    <col min="6" max="6" width="11.1796875" bestFit="1" customWidth="1"/>
    <col min="7" max="7" width="0" hidden="1" customWidth="1"/>
    <col min="8" max="8" width="11.1796875" bestFit="1" customWidth="1"/>
    <col min="9" max="9" width="0" hidden="1" customWidth="1"/>
    <col min="10" max="10" width="11.1796875" bestFit="1" customWidth="1"/>
    <col min="11" max="11" width="0" hidden="1" customWidth="1"/>
    <col min="12" max="12" width="11.1796875" bestFit="1" customWidth="1"/>
    <col min="13" max="13" width="0" hidden="1" customWidth="1"/>
    <col min="14" max="14" width="11.1796875" bestFit="1" customWidth="1"/>
    <col min="15" max="15" width="0" hidden="1" customWidth="1"/>
    <col min="16" max="16" width="11.1796875" bestFit="1" customWidth="1"/>
    <col min="17" max="17" width="0" hidden="1" customWidth="1"/>
    <col min="18" max="18" width="12.54296875" bestFit="1" customWidth="1"/>
    <col min="19" max="19" width="0" hidden="1" customWidth="1"/>
    <col min="20" max="20" width="12.54296875" bestFit="1" customWidth="1"/>
    <col min="21" max="21" width="0" hidden="1" customWidth="1"/>
    <col min="22" max="22" width="12.54296875" bestFit="1" customWidth="1"/>
    <col min="23" max="23" width="0" hidden="1" customWidth="1"/>
    <col min="24" max="24" width="12.54296875" bestFit="1" customWidth="1"/>
    <col min="25" max="25" width="0" hidden="1" customWidth="1"/>
    <col min="26" max="29" width="11.1796875" bestFit="1" customWidth="1"/>
    <col min="30" max="30" width="12.54296875" bestFit="1" customWidth="1"/>
    <col min="31" max="31" width="0" hidden="1" customWidth="1"/>
    <col min="32" max="35" width="11.1796875" bestFit="1" customWidth="1"/>
    <col min="36" max="36" width="12.54296875" bestFit="1" customWidth="1"/>
    <col min="37" max="37" width="0" hidden="1" customWidth="1"/>
    <col min="38" max="41" width="11.1796875" bestFit="1" customWidth="1"/>
    <col min="42" max="42" width="12.54296875" bestFit="1" customWidth="1"/>
    <col min="43" max="43" width="0" hidden="1" customWidth="1"/>
    <col min="44" max="47" width="11.1796875" bestFit="1" customWidth="1"/>
    <col min="48" max="48" width="12.54296875" customWidth="1"/>
    <col min="49" max="49" width="0" hidden="1" customWidth="1"/>
    <col min="50" max="50" width="11.1796875" customWidth="1"/>
    <col min="51" max="51" width="11.1796875" style="614" bestFit="1" customWidth="1"/>
    <col min="52" max="52" width="14" style="614" bestFit="1" customWidth="1"/>
    <col min="53" max="53" width="12.54296875" customWidth="1"/>
    <col min="55" max="55" width="13.90625" bestFit="1" customWidth="1"/>
  </cols>
  <sheetData>
    <row r="1" spans="1:55" ht="16.75" customHeight="1" x14ac:dyDescent="0.25">
      <c r="A1" s="649" t="s">
        <v>0</v>
      </c>
    </row>
    <row r="2" spans="1:55" ht="16.75" customHeight="1" x14ac:dyDescent="0.25">
      <c r="A2" s="650"/>
    </row>
    <row r="3" spans="1:55" ht="16.75" customHeight="1" x14ac:dyDescent="0.25">
      <c r="A3" s="650"/>
    </row>
    <row r="4" spans="1:55" ht="16.75" customHeight="1" x14ac:dyDescent="0.25">
      <c r="A4" s="651" t="s">
        <v>298</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615"/>
      <c r="AZ4" s="615"/>
      <c r="BA4" s="216"/>
    </row>
    <row r="5" spans="1:55" ht="21" customHeight="1" x14ac:dyDescent="0.25">
      <c r="A5" s="652"/>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615"/>
      <c r="AZ5" s="615"/>
      <c r="BA5" s="216"/>
    </row>
    <row r="6" spans="1:55" ht="16.75" customHeight="1" x14ac:dyDescent="0.25">
      <c r="A6" s="216"/>
      <c r="B6" s="217" t="s">
        <v>1</v>
      </c>
      <c r="C6" s="218"/>
      <c r="D6" s="217" t="s">
        <v>2</v>
      </c>
      <c r="E6" s="218"/>
      <c r="F6" s="217" t="s">
        <v>3</v>
      </c>
      <c r="G6" s="218"/>
      <c r="H6" s="217" t="s">
        <v>4</v>
      </c>
      <c r="I6" s="218"/>
      <c r="J6" s="217" t="s">
        <v>5</v>
      </c>
      <c r="K6" s="218"/>
      <c r="L6" s="217" t="s">
        <v>6</v>
      </c>
      <c r="M6" s="218"/>
      <c r="N6" s="217" t="s">
        <v>7</v>
      </c>
      <c r="O6" s="218"/>
      <c r="P6" s="217" t="s">
        <v>8</v>
      </c>
      <c r="Q6" s="218"/>
      <c r="R6" s="217" t="s">
        <v>9</v>
      </c>
      <c r="S6" s="218"/>
      <c r="T6" s="217" t="s">
        <v>10</v>
      </c>
      <c r="U6" s="218"/>
      <c r="V6" s="217" t="s">
        <v>11</v>
      </c>
      <c r="W6" s="218"/>
      <c r="X6" s="217" t="s">
        <v>12</v>
      </c>
      <c r="Y6" s="218"/>
      <c r="Z6" s="219" t="s">
        <v>13</v>
      </c>
      <c r="AA6" s="220" t="s">
        <v>14</v>
      </c>
      <c r="AB6" s="220" t="s">
        <v>15</v>
      </c>
      <c r="AC6" s="221" t="s">
        <v>16</v>
      </c>
      <c r="AD6" s="217" t="s">
        <v>17</v>
      </c>
      <c r="AE6" s="218"/>
      <c r="AF6" s="219" t="s">
        <v>18</v>
      </c>
      <c r="AG6" s="220" t="s">
        <v>19</v>
      </c>
      <c r="AH6" s="220" t="s">
        <v>20</v>
      </c>
      <c r="AI6" s="221" t="s">
        <v>21</v>
      </c>
      <c r="AJ6" s="217" t="s">
        <v>22</v>
      </c>
      <c r="AK6" s="218"/>
      <c r="AL6" s="219" t="s">
        <v>23</v>
      </c>
      <c r="AM6" s="220" t="s">
        <v>24</v>
      </c>
      <c r="AN6" s="220" t="s">
        <v>25</v>
      </c>
      <c r="AO6" s="221" t="s">
        <v>26</v>
      </c>
      <c r="AP6" s="217" t="s">
        <v>27</v>
      </c>
      <c r="AQ6" s="218"/>
      <c r="AR6" s="219" t="s">
        <v>28</v>
      </c>
      <c r="AS6" s="220" t="s">
        <v>29</v>
      </c>
      <c r="AT6" s="220" t="s">
        <v>30</v>
      </c>
      <c r="AU6" s="221" t="s">
        <v>31</v>
      </c>
      <c r="AV6" s="217" t="s">
        <v>32</v>
      </c>
      <c r="AW6" s="268"/>
      <c r="AX6" s="589" t="s">
        <v>33</v>
      </c>
      <c r="AY6" s="220" t="s">
        <v>34</v>
      </c>
      <c r="AZ6" s="221" t="s">
        <v>393</v>
      </c>
      <c r="BA6" s="584" t="s">
        <v>35</v>
      </c>
      <c r="BB6" s="1"/>
    </row>
    <row r="7" spans="1:55" ht="16.75" customHeight="1" x14ac:dyDescent="0.25">
      <c r="A7" s="223" t="s">
        <v>36</v>
      </c>
      <c r="B7" s="224" t="s">
        <v>37</v>
      </c>
      <c r="C7" s="218"/>
      <c r="D7" s="224" t="s">
        <v>37</v>
      </c>
      <c r="E7" s="218"/>
      <c r="F7" s="224" t="s">
        <v>37</v>
      </c>
      <c r="G7" s="218"/>
      <c r="H7" s="224" t="s">
        <v>37</v>
      </c>
      <c r="I7" s="218"/>
      <c r="J7" s="224" t="s">
        <v>37</v>
      </c>
      <c r="K7" s="218"/>
      <c r="L7" s="224" t="s">
        <v>37</v>
      </c>
      <c r="M7" s="218"/>
      <c r="N7" s="224" t="s">
        <v>37</v>
      </c>
      <c r="O7" s="218"/>
      <c r="P7" s="224" t="s">
        <v>37</v>
      </c>
      <c r="Q7" s="218"/>
      <c r="R7" s="224" t="s">
        <v>37</v>
      </c>
      <c r="S7" s="218"/>
      <c r="T7" s="224" t="s">
        <v>37</v>
      </c>
      <c r="U7" s="218"/>
      <c r="V7" s="224" t="s">
        <v>37</v>
      </c>
      <c r="W7" s="218"/>
      <c r="X7" s="224" t="s">
        <v>37</v>
      </c>
      <c r="Y7" s="218"/>
      <c r="Z7" s="225" t="s">
        <v>38</v>
      </c>
      <c r="AA7" s="226" t="s">
        <v>39</v>
      </c>
      <c r="AB7" s="226" t="s">
        <v>40</v>
      </c>
      <c r="AC7" s="227" t="s">
        <v>41</v>
      </c>
      <c r="AD7" s="224" t="s">
        <v>37</v>
      </c>
      <c r="AE7" s="218"/>
      <c r="AF7" s="225" t="s">
        <v>42</v>
      </c>
      <c r="AG7" s="226" t="s">
        <v>43</v>
      </c>
      <c r="AH7" s="226" t="s">
        <v>44</v>
      </c>
      <c r="AI7" s="227" t="s">
        <v>45</v>
      </c>
      <c r="AJ7" s="224" t="s">
        <v>37</v>
      </c>
      <c r="AK7" s="218"/>
      <c r="AL7" s="225" t="s">
        <v>46</v>
      </c>
      <c r="AM7" s="226" t="s">
        <v>47</v>
      </c>
      <c r="AN7" s="226" t="s">
        <v>48</v>
      </c>
      <c r="AO7" s="227" t="s">
        <v>49</v>
      </c>
      <c r="AP7" s="224" t="s">
        <v>37</v>
      </c>
      <c r="AQ7" s="218"/>
      <c r="AR7" s="225" t="s">
        <v>50</v>
      </c>
      <c r="AS7" s="226" t="s">
        <v>51</v>
      </c>
      <c r="AT7" s="226" t="s">
        <v>52</v>
      </c>
      <c r="AU7" s="227" t="s">
        <v>53</v>
      </c>
      <c r="AV7" s="224" t="s">
        <v>37</v>
      </c>
      <c r="AW7" s="268"/>
      <c r="AX7" s="591" t="s">
        <v>54</v>
      </c>
      <c r="AY7" s="226" t="s">
        <v>55</v>
      </c>
      <c r="AZ7" s="227" t="s">
        <v>394</v>
      </c>
      <c r="BA7" s="585" t="s">
        <v>56</v>
      </c>
      <c r="BB7" s="1"/>
    </row>
    <row r="8" spans="1:55" ht="13.4" customHeight="1" x14ac:dyDescent="0.25">
      <c r="A8" s="229" t="s">
        <v>57</v>
      </c>
      <c r="B8" s="530">
        <v>58784</v>
      </c>
      <c r="C8" s="37"/>
      <c r="D8" s="530">
        <v>90885</v>
      </c>
      <c r="E8" s="37"/>
      <c r="F8" s="530">
        <v>152149</v>
      </c>
      <c r="G8" s="37"/>
      <c r="H8" s="530">
        <v>255933</v>
      </c>
      <c r="I8" s="37"/>
      <c r="J8" s="530">
        <v>400657</v>
      </c>
      <c r="K8" s="37"/>
      <c r="L8" s="530">
        <v>515826</v>
      </c>
      <c r="M8" s="37"/>
      <c r="N8" s="530">
        <v>670035</v>
      </c>
      <c r="O8" s="37"/>
      <c r="P8" s="530">
        <v>817009</v>
      </c>
      <c r="Q8" s="37"/>
      <c r="R8" s="530">
        <v>1020269</v>
      </c>
      <c r="S8" s="37"/>
      <c r="T8" s="530">
        <v>1167478</v>
      </c>
      <c r="U8" s="39"/>
      <c r="V8" s="530">
        <v>1270236</v>
      </c>
      <c r="W8" s="39"/>
      <c r="X8" s="530">
        <v>1494206</v>
      </c>
      <c r="Y8" s="36"/>
      <c r="Z8" s="531">
        <v>375748</v>
      </c>
      <c r="AA8" s="532">
        <v>496274</v>
      </c>
      <c r="AB8" s="532">
        <v>436817</v>
      </c>
      <c r="AC8" s="532">
        <v>479205</v>
      </c>
      <c r="AD8" s="530">
        <v>1788044</v>
      </c>
      <c r="AE8" s="35"/>
      <c r="AF8" s="50">
        <v>443713</v>
      </c>
      <c r="AG8" s="51">
        <v>576851</v>
      </c>
      <c r="AH8" s="51">
        <v>550585</v>
      </c>
      <c r="AI8" s="533">
        <v>564256</v>
      </c>
      <c r="AJ8" s="534">
        <v>2135405</v>
      </c>
      <c r="AK8" s="200"/>
      <c r="AL8" s="35">
        <v>563284</v>
      </c>
      <c r="AM8" s="36">
        <v>762054</v>
      </c>
      <c r="AN8" s="51">
        <v>636069</v>
      </c>
      <c r="AO8" s="52">
        <v>631134</v>
      </c>
      <c r="AP8" s="535">
        <v>2592541</v>
      </c>
      <c r="AQ8" s="536"/>
      <c r="AR8" s="50">
        <v>588981</v>
      </c>
      <c r="AS8" s="51">
        <v>825567</v>
      </c>
      <c r="AT8" s="51">
        <v>661814</v>
      </c>
      <c r="AU8" s="52">
        <v>674714</v>
      </c>
      <c r="AV8" s="534">
        <v>2751076</v>
      </c>
      <c r="AW8" s="537"/>
      <c r="AX8" s="531">
        <v>633959</v>
      </c>
      <c r="AY8" s="51">
        <v>820333</v>
      </c>
      <c r="AZ8" s="52">
        <v>597960</v>
      </c>
      <c r="BA8" s="534">
        <v>2052252</v>
      </c>
      <c r="BB8" s="621"/>
    </row>
    <row r="9" spans="1:55" ht="13.4" customHeight="1" x14ac:dyDescent="0.25">
      <c r="A9" s="229" t="s">
        <v>299</v>
      </c>
      <c r="B9" s="9">
        <v>23837</v>
      </c>
      <c r="C9" s="40"/>
      <c r="D9" s="9">
        <v>36528</v>
      </c>
      <c r="E9" s="40"/>
      <c r="F9" s="9">
        <v>49858</v>
      </c>
      <c r="G9" s="40"/>
      <c r="H9" s="9">
        <v>89971</v>
      </c>
      <c r="I9" s="40"/>
      <c r="J9" s="9">
        <v>154122</v>
      </c>
      <c r="K9" s="40"/>
      <c r="L9" s="9">
        <v>191944</v>
      </c>
      <c r="M9" s="40"/>
      <c r="N9" s="9">
        <v>240195</v>
      </c>
      <c r="O9" s="40"/>
      <c r="P9" s="9">
        <v>287806</v>
      </c>
      <c r="Q9" s="40"/>
      <c r="R9" s="9">
        <v>355205</v>
      </c>
      <c r="S9" s="40"/>
      <c r="T9" s="9">
        <v>400293</v>
      </c>
      <c r="U9" s="12"/>
      <c r="V9" s="9">
        <v>451093</v>
      </c>
      <c r="W9" s="12"/>
      <c r="X9" s="9">
        <v>568572</v>
      </c>
      <c r="Y9" s="8"/>
      <c r="Z9" s="7">
        <v>157170</v>
      </c>
      <c r="AA9" s="8">
        <v>197462</v>
      </c>
      <c r="AB9" s="8">
        <v>196911</v>
      </c>
      <c r="AC9" s="8">
        <v>222097</v>
      </c>
      <c r="AD9" s="9">
        <v>773640</v>
      </c>
      <c r="AE9" s="7"/>
      <c r="AF9" s="212">
        <v>213050</v>
      </c>
      <c r="AG9" s="213">
        <v>276366</v>
      </c>
      <c r="AH9" s="213">
        <v>268482</v>
      </c>
      <c r="AI9" s="40">
        <v>279077</v>
      </c>
      <c r="AJ9" s="41">
        <v>1036975</v>
      </c>
      <c r="AK9" s="10"/>
      <c r="AL9" s="212">
        <v>283755</v>
      </c>
      <c r="AM9" s="213">
        <v>360285</v>
      </c>
      <c r="AN9" s="213">
        <v>319209</v>
      </c>
      <c r="AO9" s="214">
        <v>316550</v>
      </c>
      <c r="AP9" s="9">
        <v>1279799</v>
      </c>
      <c r="AQ9" s="538"/>
      <c r="AR9" s="212">
        <v>302471</v>
      </c>
      <c r="AS9" s="213">
        <v>411496</v>
      </c>
      <c r="AT9" s="213">
        <v>342700</v>
      </c>
      <c r="AU9" s="214">
        <v>344677</v>
      </c>
      <c r="AV9" s="41">
        <v>1401344</v>
      </c>
      <c r="AW9" s="539"/>
      <c r="AX9" s="212">
        <v>325665</v>
      </c>
      <c r="AY9" s="213">
        <v>394018</v>
      </c>
      <c r="AZ9" s="214">
        <v>309598</v>
      </c>
      <c r="BA9" s="41">
        <v>1029281</v>
      </c>
      <c r="BB9" s="1"/>
    </row>
    <row r="10" spans="1:55" ht="13.4" customHeight="1" x14ac:dyDescent="0.25">
      <c r="A10" s="229" t="s">
        <v>58</v>
      </c>
      <c r="B10" s="77">
        <f>B8-B9</f>
        <v>34947</v>
      </c>
      <c r="C10" s="40"/>
      <c r="D10" s="77">
        <f>D8-D9</f>
        <v>54357</v>
      </c>
      <c r="E10" s="40"/>
      <c r="F10" s="77">
        <f>F8-F9</f>
        <v>102291</v>
      </c>
      <c r="G10" s="40"/>
      <c r="H10" s="77">
        <f>H8-H9</f>
        <v>165962</v>
      </c>
      <c r="I10" s="40"/>
      <c r="J10" s="77">
        <f>J8-J9</f>
        <v>246535</v>
      </c>
      <c r="K10" s="40"/>
      <c r="L10" s="77">
        <f>L8-L9</f>
        <v>323882</v>
      </c>
      <c r="M10" s="40"/>
      <c r="N10" s="77">
        <f>N8-N9</f>
        <v>429840</v>
      </c>
      <c r="O10" s="40"/>
      <c r="P10" s="77">
        <f>P8-P9</f>
        <v>529203</v>
      </c>
      <c r="Q10" s="40"/>
      <c r="R10" s="77">
        <f>R8-R9</f>
        <v>665064</v>
      </c>
      <c r="S10" s="40"/>
      <c r="T10" s="77">
        <f>T8-T9</f>
        <v>767185</v>
      </c>
      <c r="U10" s="12"/>
      <c r="V10" s="77">
        <f>V8-V9</f>
        <v>819143</v>
      </c>
      <c r="W10" s="12"/>
      <c r="X10" s="77">
        <v>925634</v>
      </c>
      <c r="Y10" s="8"/>
      <c r="Z10" s="7">
        <v>218578</v>
      </c>
      <c r="AA10" s="8">
        <v>298812</v>
      </c>
      <c r="AB10" s="75">
        <v>239906</v>
      </c>
      <c r="AC10" s="8">
        <v>257108</v>
      </c>
      <c r="AD10" s="77">
        <v>1014404</v>
      </c>
      <c r="AE10" s="7"/>
      <c r="AF10" s="74">
        <v>230663</v>
      </c>
      <c r="AG10" s="8">
        <v>300485</v>
      </c>
      <c r="AH10" s="75">
        <v>282103</v>
      </c>
      <c r="AI10" s="40">
        <v>285179</v>
      </c>
      <c r="AJ10" s="77">
        <v>1098430</v>
      </c>
      <c r="AK10" s="10"/>
      <c r="AL10" s="74">
        <v>279529</v>
      </c>
      <c r="AM10" s="75">
        <v>401769</v>
      </c>
      <c r="AN10" s="75">
        <v>316860</v>
      </c>
      <c r="AO10" s="76">
        <v>314584</v>
      </c>
      <c r="AP10" s="77">
        <v>1312742</v>
      </c>
      <c r="AQ10" s="538"/>
      <c r="AR10" s="74">
        <v>286510</v>
      </c>
      <c r="AS10" s="75">
        <v>414071</v>
      </c>
      <c r="AT10" s="75">
        <v>319114</v>
      </c>
      <c r="AU10" s="76">
        <v>330037</v>
      </c>
      <c r="AV10" s="540">
        <v>1349732</v>
      </c>
      <c r="AW10" s="539"/>
      <c r="AX10" s="74">
        <f>AX8-AX9</f>
        <v>308294</v>
      </c>
      <c r="AY10" s="75">
        <f>AY8-AY9</f>
        <v>426315</v>
      </c>
      <c r="AZ10" s="76">
        <v>288362</v>
      </c>
      <c r="BA10" s="540">
        <v>1022971</v>
      </c>
      <c r="BB10" s="1"/>
    </row>
    <row r="11" spans="1:55" ht="13.4" customHeight="1" x14ac:dyDescent="0.25">
      <c r="A11" s="229" t="s">
        <v>300</v>
      </c>
      <c r="B11" s="541">
        <v>8515</v>
      </c>
      <c r="C11" s="40"/>
      <c r="D11" s="541">
        <v>10839</v>
      </c>
      <c r="E11" s="40"/>
      <c r="F11" s="541">
        <v>15628</v>
      </c>
      <c r="G11" s="40"/>
      <c r="H11" s="541">
        <v>27176</v>
      </c>
      <c r="I11" s="40"/>
      <c r="J11" s="541">
        <v>44828</v>
      </c>
      <c r="K11" s="40"/>
      <c r="L11" s="541">
        <v>60921</v>
      </c>
      <c r="M11" s="40"/>
      <c r="N11" s="541">
        <v>78387</v>
      </c>
      <c r="O11" s="40"/>
      <c r="P11" s="541">
        <v>93626</v>
      </c>
      <c r="Q11" s="40"/>
      <c r="R11" s="541">
        <v>129162</v>
      </c>
      <c r="S11" s="40"/>
      <c r="T11" s="541">
        <v>164859</v>
      </c>
      <c r="U11" s="12"/>
      <c r="V11" s="541">
        <v>176344</v>
      </c>
      <c r="W11" s="12"/>
      <c r="X11" s="541">
        <v>186770</v>
      </c>
      <c r="Y11" s="8"/>
      <c r="Z11" s="212">
        <v>48513</v>
      </c>
      <c r="AA11" s="213">
        <v>49424</v>
      </c>
      <c r="AB11" s="213">
        <v>54597</v>
      </c>
      <c r="AC11" s="213">
        <v>57546</v>
      </c>
      <c r="AD11" s="541">
        <v>210080</v>
      </c>
      <c r="AE11" s="8"/>
      <c r="AF11" s="212">
        <v>59010</v>
      </c>
      <c r="AG11" s="213">
        <v>56282</v>
      </c>
      <c r="AH11" s="8">
        <v>63236</v>
      </c>
      <c r="AI11" s="213">
        <v>64702</v>
      </c>
      <c r="AJ11" s="541">
        <v>243230</v>
      </c>
      <c r="AK11" s="10"/>
      <c r="AL11" s="7">
        <v>62103</v>
      </c>
      <c r="AM11" s="8">
        <v>59228</v>
      </c>
      <c r="AN11" s="8">
        <v>61267</v>
      </c>
      <c r="AO11" s="40">
        <v>63160</v>
      </c>
      <c r="AP11" s="541">
        <v>245758</v>
      </c>
      <c r="AQ11" s="538"/>
      <c r="AR11" s="7">
        <v>58178</v>
      </c>
      <c r="AS11" s="8">
        <v>56707</v>
      </c>
      <c r="AT11" s="8">
        <v>59656</v>
      </c>
      <c r="AU11" s="40">
        <v>62256</v>
      </c>
      <c r="AV11" s="205">
        <v>236797</v>
      </c>
      <c r="AW11" s="539"/>
      <c r="AX11" s="212">
        <v>63167</v>
      </c>
      <c r="AY11" s="8">
        <v>64427</v>
      </c>
      <c r="AZ11" s="40">
        <v>67693</v>
      </c>
      <c r="BA11" s="205">
        <v>195287</v>
      </c>
      <c r="BB11" s="1"/>
    </row>
    <row r="12" spans="1:55" ht="13.4" customHeight="1" x14ac:dyDescent="0.25">
      <c r="A12" s="229" t="s">
        <v>301</v>
      </c>
      <c r="B12" s="9">
        <v>19138</v>
      </c>
      <c r="C12" s="40"/>
      <c r="D12" s="9">
        <v>32372</v>
      </c>
      <c r="E12" s="40"/>
      <c r="F12" s="9">
        <v>51174</v>
      </c>
      <c r="G12" s="40"/>
      <c r="H12" s="9">
        <v>87887</v>
      </c>
      <c r="I12" s="40"/>
      <c r="J12" s="9">
        <v>127975</v>
      </c>
      <c r="K12" s="40"/>
      <c r="L12" s="9">
        <v>159143</v>
      </c>
      <c r="M12" s="40"/>
      <c r="N12" s="9">
        <v>216574</v>
      </c>
      <c r="O12" s="40"/>
      <c r="P12" s="9">
        <v>271838</v>
      </c>
      <c r="Q12" s="40"/>
      <c r="R12" s="9">
        <v>375538</v>
      </c>
      <c r="S12" s="40"/>
      <c r="T12" s="9">
        <v>446116</v>
      </c>
      <c r="U12" s="12"/>
      <c r="V12" s="9">
        <v>440311</v>
      </c>
      <c r="W12" s="12"/>
      <c r="X12" s="9">
        <v>472079</v>
      </c>
      <c r="Y12" s="8"/>
      <c r="Z12" s="7">
        <v>114714</v>
      </c>
      <c r="AA12" s="8">
        <v>135426</v>
      </c>
      <c r="AB12" s="8">
        <v>124655</v>
      </c>
      <c r="AC12" s="8">
        <v>133707</v>
      </c>
      <c r="AD12" s="9">
        <v>508502</v>
      </c>
      <c r="AE12" s="8"/>
      <c r="AF12" s="7">
        <v>132668</v>
      </c>
      <c r="AG12" s="8">
        <v>151358</v>
      </c>
      <c r="AH12" s="8">
        <v>167284</v>
      </c>
      <c r="AI12" s="8">
        <v>159622</v>
      </c>
      <c r="AJ12" s="9">
        <v>610932</v>
      </c>
      <c r="AK12" s="10"/>
      <c r="AL12" s="7">
        <v>166093</v>
      </c>
      <c r="AM12" s="8">
        <v>200785</v>
      </c>
      <c r="AN12" s="8">
        <v>179591</v>
      </c>
      <c r="AO12" s="40">
        <v>168185</v>
      </c>
      <c r="AP12" s="9">
        <v>714654</v>
      </c>
      <c r="AQ12" s="538"/>
      <c r="AR12" s="7">
        <v>181673</v>
      </c>
      <c r="AS12" s="8">
        <v>210661</v>
      </c>
      <c r="AT12" s="8">
        <v>170202</v>
      </c>
      <c r="AU12" s="40">
        <v>151327</v>
      </c>
      <c r="AV12" s="41">
        <v>713863</v>
      </c>
      <c r="AW12" s="539"/>
      <c r="AX12" s="7">
        <v>160917</v>
      </c>
      <c r="AY12" s="8">
        <v>173336</v>
      </c>
      <c r="AZ12" s="40">
        <v>148803</v>
      </c>
      <c r="BA12" s="41">
        <v>483056</v>
      </c>
      <c r="BB12" s="1"/>
      <c r="BC12" s="620"/>
    </row>
    <row r="13" spans="1:55" ht="13.4" customHeight="1" x14ac:dyDescent="0.25">
      <c r="A13" s="229" t="s">
        <v>302</v>
      </c>
      <c r="B13" s="9">
        <v>3968</v>
      </c>
      <c r="C13" s="40"/>
      <c r="D13" s="9">
        <v>5813</v>
      </c>
      <c r="E13" s="40"/>
      <c r="F13" s="9">
        <v>16624</v>
      </c>
      <c r="G13" s="40"/>
      <c r="H13" s="9">
        <v>23694</v>
      </c>
      <c r="I13" s="40"/>
      <c r="J13" s="9">
        <v>32572</v>
      </c>
      <c r="K13" s="40"/>
      <c r="L13" s="9">
        <v>42236</v>
      </c>
      <c r="M13" s="40"/>
      <c r="N13" s="9">
        <v>58031</v>
      </c>
      <c r="O13" s="40"/>
      <c r="P13" s="9">
        <v>70659</v>
      </c>
      <c r="Q13" s="40"/>
      <c r="R13" s="9">
        <v>105190</v>
      </c>
      <c r="S13" s="40"/>
      <c r="T13" s="9">
        <v>110086</v>
      </c>
      <c r="U13" s="12"/>
      <c r="V13" s="9">
        <v>116574</v>
      </c>
      <c r="W13" s="12"/>
      <c r="X13" s="9">
        <v>142996</v>
      </c>
      <c r="Y13" s="8"/>
      <c r="Z13" s="7">
        <v>33281</v>
      </c>
      <c r="AA13" s="8">
        <v>36655</v>
      </c>
      <c r="AB13" s="8">
        <v>36532</v>
      </c>
      <c r="AC13" s="8">
        <v>39376</v>
      </c>
      <c r="AD13" s="9">
        <v>145844</v>
      </c>
      <c r="AE13" s="8"/>
      <c r="AF13" s="7">
        <v>56580</v>
      </c>
      <c r="AG13" s="8">
        <v>48161</v>
      </c>
      <c r="AH13" s="8">
        <v>45730</v>
      </c>
      <c r="AI13" s="8">
        <v>57098</v>
      </c>
      <c r="AJ13" s="9">
        <v>207569</v>
      </c>
      <c r="AK13" s="10"/>
      <c r="AL13" s="7">
        <v>38778</v>
      </c>
      <c r="AM13" s="8">
        <v>44988</v>
      </c>
      <c r="AN13" s="8">
        <v>44103</v>
      </c>
      <c r="AO13" s="40">
        <v>49089</v>
      </c>
      <c r="AP13" s="9">
        <v>176958</v>
      </c>
      <c r="AQ13" s="538"/>
      <c r="AR13" s="7">
        <v>41176</v>
      </c>
      <c r="AS13" s="8">
        <v>40216</v>
      </c>
      <c r="AT13" s="8">
        <v>37753</v>
      </c>
      <c r="AU13" s="40">
        <v>43507</v>
      </c>
      <c r="AV13" s="41">
        <v>162652</v>
      </c>
      <c r="AW13" s="539"/>
      <c r="AX13" s="7">
        <v>43623</v>
      </c>
      <c r="AY13" s="8">
        <v>51910</v>
      </c>
      <c r="AZ13" s="40">
        <v>45148</v>
      </c>
      <c r="BA13" s="41">
        <v>140681</v>
      </c>
      <c r="BB13" s="1"/>
    </row>
    <row r="14" spans="1:55" ht="13.4" customHeight="1" x14ac:dyDescent="0.25">
      <c r="A14" s="229" t="s">
        <v>59</v>
      </c>
      <c r="B14" s="9">
        <v>0</v>
      </c>
      <c r="C14" s="40"/>
      <c r="D14" s="9">
        <v>21000</v>
      </c>
      <c r="E14" s="40"/>
      <c r="F14" s="9">
        <v>0</v>
      </c>
      <c r="G14" s="40"/>
      <c r="H14" s="9">
        <v>0</v>
      </c>
      <c r="I14" s="40"/>
      <c r="J14" s="9">
        <v>0</v>
      </c>
      <c r="K14" s="40"/>
      <c r="L14" s="9">
        <v>0</v>
      </c>
      <c r="M14" s="40"/>
      <c r="N14" s="9">
        <v>0</v>
      </c>
      <c r="O14" s="40"/>
      <c r="P14" s="9">
        <v>0</v>
      </c>
      <c r="Q14" s="40"/>
      <c r="R14" s="9">
        <v>0</v>
      </c>
      <c r="S14" s="40"/>
      <c r="T14" s="9">
        <v>0</v>
      </c>
      <c r="U14" s="12"/>
      <c r="V14" s="9">
        <v>0</v>
      </c>
      <c r="W14" s="12"/>
      <c r="X14" s="9">
        <v>0</v>
      </c>
      <c r="Y14" s="8"/>
      <c r="Z14" s="7">
        <v>0</v>
      </c>
      <c r="AA14" s="8">
        <v>0</v>
      </c>
      <c r="AB14" s="8">
        <v>0</v>
      </c>
      <c r="AC14" s="8">
        <v>0</v>
      </c>
      <c r="AD14" s="9">
        <v>0</v>
      </c>
      <c r="AE14" s="8"/>
      <c r="AF14" s="7">
        <v>0</v>
      </c>
      <c r="AG14" s="8">
        <v>0</v>
      </c>
      <c r="AH14" s="8">
        <v>0</v>
      </c>
      <c r="AI14" s="40">
        <v>0</v>
      </c>
      <c r="AJ14" s="9">
        <v>0</v>
      </c>
      <c r="AK14" s="10"/>
      <c r="AL14" s="7">
        <v>0</v>
      </c>
      <c r="AM14" s="8">
        <v>0</v>
      </c>
      <c r="AN14" s="8">
        <v>0</v>
      </c>
      <c r="AO14" s="40">
        <v>0</v>
      </c>
      <c r="AP14" s="9">
        <v>0</v>
      </c>
      <c r="AQ14" s="538"/>
      <c r="AR14" s="7">
        <v>0</v>
      </c>
      <c r="AS14" s="8">
        <v>0</v>
      </c>
      <c r="AT14" s="8">
        <v>0</v>
      </c>
      <c r="AU14" s="40">
        <v>0</v>
      </c>
      <c r="AV14" s="41">
        <v>0</v>
      </c>
      <c r="AW14" s="539"/>
      <c r="AX14" s="7">
        <v>0</v>
      </c>
      <c r="AY14" s="8">
        <v>0</v>
      </c>
      <c r="AZ14" s="40">
        <v>0</v>
      </c>
      <c r="BA14" s="41">
        <v>0</v>
      </c>
      <c r="BB14" s="1"/>
    </row>
    <row r="15" spans="1:55" ht="13.4" customHeight="1" x14ac:dyDescent="0.25">
      <c r="A15" s="229" t="s">
        <v>303</v>
      </c>
      <c r="B15" s="9">
        <v>0</v>
      </c>
      <c r="C15" s="40"/>
      <c r="D15" s="9">
        <v>0</v>
      </c>
      <c r="E15" s="40"/>
      <c r="F15" s="9">
        <v>0</v>
      </c>
      <c r="G15" s="40"/>
      <c r="H15" s="9">
        <v>0</v>
      </c>
      <c r="I15" s="40"/>
      <c r="J15" s="9">
        <v>0</v>
      </c>
      <c r="K15" s="40"/>
      <c r="L15" s="9">
        <v>0</v>
      </c>
      <c r="M15" s="40"/>
      <c r="N15" s="9">
        <v>0</v>
      </c>
      <c r="O15" s="40"/>
      <c r="P15" s="9">
        <v>0</v>
      </c>
      <c r="Q15" s="40"/>
      <c r="R15" s="9">
        <v>0</v>
      </c>
      <c r="S15" s="40"/>
      <c r="T15" s="9">
        <v>0</v>
      </c>
      <c r="U15" s="12"/>
      <c r="V15" s="9">
        <v>0</v>
      </c>
      <c r="W15" s="12"/>
      <c r="X15" s="9">
        <v>24263</v>
      </c>
      <c r="Y15" s="8"/>
      <c r="Z15" s="7">
        <v>9714</v>
      </c>
      <c r="AA15" s="8">
        <v>9588</v>
      </c>
      <c r="AB15" s="8">
        <v>10812</v>
      </c>
      <c r="AC15" s="8">
        <v>10449</v>
      </c>
      <c r="AD15" s="9">
        <v>40563</v>
      </c>
      <c r="AE15" s="8"/>
      <c r="AF15" s="7">
        <v>10213</v>
      </c>
      <c r="AG15" s="8">
        <v>9879</v>
      </c>
      <c r="AH15" s="8">
        <v>13450</v>
      </c>
      <c r="AI15" s="40">
        <v>12603</v>
      </c>
      <c r="AJ15" s="9">
        <v>46145</v>
      </c>
      <c r="AK15" s="10"/>
      <c r="AL15" s="7">
        <v>12633</v>
      </c>
      <c r="AM15" s="8">
        <v>12558</v>
      </c>
      <c r="AN15" s="8">
        <v>12941</v>
      </c>
      <c r="AO15" s="40">
        <v>11749</v>
      </c>
      <c r="AP15" s="9">
        <v>49881</v>
      </c>
      <c r="AQ15" s="538"/>
      <c r="AR15" s="7">
        <v>11301</v>
      </c>
      <c r="AS15" s="8">
        <v>14846</v>
      </c>
      <c r="AT15" s="8">
        <v>14022</v>
      </c>
      <c r="AU15" s="40">
        <v>13087</v>
      </c>
      <c r="AV15" s="41">
        <v>53256</v>
      </c>
      <c r="AW15" s="539"/>
      <c r="AX15" s="7">
        <v>13018</v>
      </c>
      <c r="AY15" s="8">
        <v>13150</v>
      </c>
      <c r="AZ15" s="40">
        <v>12693</v>
      </c>
      <c r="BA15" s="41">
        <v>38861</v>
      </c>
      <c r="BB15" s="1"/>
    </row>
    <row r="16" spans="1:55" ht="13.4" customHeight="1" x14ac:dyDescent="0.25">
      <c r="A16" s="229" t="s">
        <v>304</v>
      </c>
      <c r="B16" s="9">
        <v>0</v>
      </c>
      <c r="C16" s="40"/>
      <c r="D16" s="9">
        <v>0</v>
      </c>
      <c r="E16" s="40"/>
      <c r="F16" s="9">
        <v>0</v>
      </c>
      <c r="G16" s="40"/>
      <c r="H16" s="9">
        <v>0</v>
      </c>
      <c r="I16" s="40"/>
      <c r="J16" s="9">
        <v>0</v>
      </c>
      <c r="K16" s="40"/>
      <c r="L16" s="9">
        <v>0</v>
      </c>
      <c r="M16" s="40"/>
      <c r="N16" s="9">
        <v>0</v>
      </c>
      <c r="O16" s="40"/>
      <c r="P16" s="9">
        <v>0</v>
      </c>
      <c r="Q16" s="40"/>
      <c r="R16" s="9">
        <v>0</v>
      </c>
      <c r="S16" s="40"/>
      <c r="T16" s="9">
        <v>0</v>
      </c>
      <c r="U16" s="12"/>
      <c r="V16" s="9">
        <v>0</v>
      </c>
      <c r="W16" s="12"/>
      <c r="X16" s="9">
        <v>3202</v>
      </c>
      <c r="Y16" s="8"/>
      <c r="Z16" s="7">
        <v>271</v>
      </c>
      <c r="AA16" s="8">
        <v>110</v>
      </c>
      <c r="AB16" s="8">
        <v>0</v>
      </c>
      <c r="AC16" s="8">
        <v>0</v>
      </c>
      <c r="AD16" s="9">
        <v>381</v>
      </c>
      <c r="AE16" s="8"/>
      <c r="AF16" s="7">
        <v>0</v>
      </c>
      <c r="AG16" s="8">
        <v>1100</v>
      </c>
      <c r="AH16" s="8">
        <v>24790</v>
      </c>
      <c r="AI16" s="40">
        <v>810</v>
      </c>
      <c r="AJ16" s="9">
        <v>26700</v>
      </c>
      <c r="AK16" s="10"/>
      <c r="AL16" s="7">
        <v>854</v>
      </c>
      <c r="AM16" s="8">
        <v>11501</v>
      </c>
      <c r="AN16" s="8">
        <v>2331</v>
      </c>
      <c r="AO16" s="40">
        <v>550</v>
      </c>
      <c r="AP16" s="9">
        <v>15236</v>
      </c>
      <c r="AQ16" s="538"/>
      <c r="AR16" s="7">
        <v>170</v>
      </c>
      <c r="AS16" s="8">
        <v>1026</v>
      </c>
      <c r="AT16" s="8">
        <v>7866</v>
      </c>
      <c r="AU16" s="40">
        <v>2992</v>
      </c>
      <c r="AV16" s="41">
        <v>12054</v>
      </c>
      <c r="AW16" s="539"/>
      <c r="AX16" s="7">
        <v>2190</v>
      </c>
      <c r="AY16" s="8">
        <v>1897</v>
      </c>
      <c r="AZ16" s="40">
        <v>919</v>
      </c>
      <c r="BA16" s="41">
        <v>5006</v>
      </c>
      <c r="BB16" s="1"/>
    </row>
    <row r="17" spans="1:54" ht="13.4" customHeight="1" x14ac:dyDescent="0.25">
      <c r="A17" s="229" t="s">
        <v>60</v>
      </c>
      <c r="B17" s="9">
        <v>0</v>
      </c>
      <c r="C17" s="40"/>
      <c r="D17" s="9">
        <v>0</v>
      </c>
      <c r="E17" s="40"/>
      <c r="F17" s="9">
        <v>0</v>
      </c>
      <c r="G17" s="40"/>
      <c r="H17" s="9">
        <v>0</v>
      </c>
      <c r="I17" s="40"/>
      <c r="J17" s="9">
        <v>0</v>
      </c>
      <c r="K17" s="40"/>
      <c r="L17" s="9">
        <v>0</v>
      </c>
      <c r="M17" s="40"/>
      <c r="N17" s="9">
        <v>0</v>
      </c>
      <c r="O17" s="40"/>
      <c r="P17" s="9">
        <v>0</v>
      </c>
      <c r="Q17" s="40"/>
      <c r="R17" s="9">
        <v>0</v>
      </c>
      <c r="S17" s="40"/>
      <c r="T17" s="9">
        <v>0</v>
      </c>
      <c r="U17" s="12"/>
      <c r="V17" s="9">
        <v>0</v>
      </c>
      <c r="W17" s="12"/>
      <c r="X17" s="9">
        <v>0</v>
      </c>
      <c r="Y17" s="8"/>
      <c r="Z17" s="7">
        <v>0</v>
      </c>
      <c r="AA17" s="8">
        <v>0</v>
      </c>
      <c r="AB17" s="8">
        <v>0</v>
      </c>
      <c r="AC17" s="8">
        <v>0</v>
      </c>
      <c r="AD17" s="9">
        <v>0</v>
      </c>
      <c r="AE17" s="8"/>
      <c r="AF17" s="7">
        <v>0</v>
      </c>
      <c r="AG17" s="8">
        <v>0</v>
      </c>
      <c r="AH17" s="8">
        <v>0</v>
      </c>
      <c r="AI17" s="40">
        <v>0</v>
      </c>
      <c r="AJ17" s="9">
        <v>0</v>
      </c>
      <c r="AK17" s="10"/>
      <c r="AL17" s="7">
        <v>-47545</v>
      </c>
      <c r="AM17" s="8">
        <v>0</v>
      </c>
      <c r="AN17" s="8">
        <v>0</v>
      </c>
      <c r="AO17" s="40">
        <v>0</v>
      </c>
      <c r="AP17" s="9">
        <v>-47545</v>
      </c>
      <c r="AQ17" s="538"/>
      <c r="AR17" s="7">
        <v>0</v>
      </c>
      <c r="AS17" s="8">
        <v>0</v>
      </c>
      <c r="AT17" s="8">
        <v>0</v>
      </c>
      <c r="AU17" s="40">
        <v>0</v>
      </c>
      <c r="AV17" s="41">
        <v>0</v>
      </c>
      <c r="AW17" s="539"/>
      <c r="AX17" s="7">
        <v>0</v>
      </c>
      <c r="AY17" s="8">
        <v>0</v>
      </c>
      <c r="AZ17" s="40">
        <v>0</v>
      </c>
      <c r="BA17" s="41">
        <v>0</v>
      </c>
      <c r="BB17" s="1"/>
    </row>
    <row r="18" spans="1:54" ht="13.4" customHeight="1" x14ac:dyDescent="0.25">
      <c r="A18" s="229" t="s">
        <v>61</v>
      </c>
      <c r="B18" s="77">
        <v>0</v>
      </c>
      <c r="C18" s="40"/>
      <c r="D18" s="77">
        <v>0</v>
      </c>
      <c r="E18" s="40"/>
      <c r="F18" s="77">
        <v>0</v>
      </c>
      <c r="G18" s="40"/>
      <c r="H18" s="77">
        <v>0</v>
      </c>
      <c r="I18" s="40"/>
      <c r="J18" s="77">
        <v>0</v>
      </c>
      <c r="K18" s="40"/>
      <c r="L18" s="77">
        <v>0</v>
      </c>
      <c r="M18" s="40"/>
      <c r="N18" s="77">
        <v>0</v>
      </c>
      <c r="O18" s="40"/>
      <c r="P18" s="77">
        <v>0</v>
      </c>
      <c r="Q18" s="40"/>
      <c r="R18" s="77">
        <v>0</v>
      </c>
      <c r="S18" s="40"/>
      <c r="T18" s="77">
        <v>0</v>
      </c>
      <c r="U18" s="12"/>
      <c r="V18" s="77">
        <v>0</v>
      </c>
      <c r="W18" s="12"/>
      <c r="X18" s="77">
        <v>0</v>
      </c>
      <c r="Y18" s="8"/>
      <c r="Z18" s="74">
        <v>0</v>
      </c>
      <c r="AA18" s="75">
        <v>0</v>
      </c>
      <c r="AB18" s="75">
        <v>30841</v>
      </c>
      <c r="AC18" s="75">
        <v>0</v>
      </c>
      <c r="AD18" s="77">
        <v>30841</v>
      </c>
      <c r="AE18" s="8"/>
      <c r="AF18" s="74">
        <v>0</v>
      </c>
      <c r="AG18" s="75">
        <v>0</v>
      </c>
      <c r="AH18" s="75">
        <v>9556</v>
      </c>
      <c r="AI18" s="75">
        <v>0</v>
      </c>
      <c r="AJ18" s="77">
        <v>9556</v>
      </c>
      <c r="AK18" s="10"/>
      <c r="AL18" s="7">
        <v>0</v>
      </c>
      <c r="AM18" s="8">
        <v>0</v>
      </c>
      <c r="AN18" s="8">
        <v>0</v>
      </c>
      <c r="AO18" s="40">
        <v>0</v>
      </c>
      <c r="AP18" s="77">
        <v>0</v>
      </c>
      <c r="AQ18" s="538"/>
      <c r="AR18" s="7">
        <v>0</v>
      </c>
      <c r="AS18" s="8">
        <v>0</v>
      </c>
      <c r="AT18" s="8">
        <v>0</v>
      </c>
      <c r="AU18" s="40">
        <v>7503</v>
      </c>
      <c r="AV18" s="41">
        <v>7503</v>
      </c>
      <c r="AW18" s="539"/>
      <c r="AX18" s="74">
        <v>0</v>
      </c>
      <c r="AY18" s="8">
        <v>0</v>
      </c>
      <c r="AZ18" s="40">
        <v>100842</v>
      </c>
      <c r="BA18" s="41">
        <v>100842</v>
      </c>
      <c r="BB18" s="1"/>
    </row>
    <row r="19" spans="1:54" ht="13.4" customHeight="1" x14ac:dyDescent="0.25">
      <c r="A19" s="229" t="s">
        <v>62</v>
      </c>
      <c r="B19" s="541">
        <f>B9+B11+B12+B13+B15+B16+B17+B18+B14</f>
        <v>55458</v>
      </c>
      <c r="C19" s="40"/>
      <c r="D19" s="541">
        <f>D9+D11+D12+D13+D15+D16+D17+D18+D14</f>
        <v>106552</v>
      </c>
      <c r="E19" s="40"/>
      <c r="F19" s="541">
        <f>F9+F11+F12+F13+F15+F16+F17+F18+F14</f>
        <v>133284</v>
      </c>
      <c r="G19" s="40"/>
      <c r="H19" s="541">
        <f>H9+H11+H12+H13+H15+H16+H17+H18+H14</f>
        <v>228728</v>
      </c>
      <c r="I19" s="40"/>
      <c r="J19" s="541">
        <f>J9+J11+J12+J13+J15+J16+J17+J18+J14</f>
        <v>359497</v>
      </c>
      <c r="K19" s="40"/>
      <c r="L19" s="541">
        <f>L9+L11+L12+L13+L15+L16+L17+L18+L14</f>
        <v>454244</v>
      </c>
      <c r="M19" s="40"/>
      <c r="N19" s="541">
        <f>N9+N11+N12+N13+N15+N16+N17+N18+N14</f>
        <v>593187</v>
      </c>
      <c r="O19" s="40"/>
      <c r="P19" s="541">
        <f>P9+P11+P12+P13+P15+P16+P17+P18+P14</f>
        <v>723929</v>
      </c>
      <c r="Q19" s="40"/>
      <c r="R19" s="541">
        <f>R9+R11+R12+R13+R15+R16+R17+R18+R14</f>
        <v>965095</v>
      </c>
      <c r="S19" s="40"/>
      <c r="T19" s="541">
        <f>T9+T11+T12+T13+T15+T16+T17+T18+T14</f>
        <v>1121354</v>
      </c>
      <c r="U19" s="12"/>
      <c r="V19" s="541">
        <f>V9+V11+V12+V13+V15+V16+V17+V18+V14</f>
        <v>1184322</v>
      </c>
      <c r="W19" s="12"/>
      <c r="X19" s="541">
        <v>1397882</v>
      </c>
      <c r="Y19" s="8"/>
      <c r="Z19" s="7">
        <v>363663</v>
      </c>
      <c r="AA19" s="8">
        <v>428665</v>
      </c>
      <c r="AB19" s="8">
        <v>454348</v>
      </c>
      <c r="AC19" s="8">
        <v>463175</v>
      </c>
      <c r="AD19" s="541">
        <v>1709851</v>
      </c>
      <c r="AE19" s="7"/>
      <c r="AF19" s="7">
        <v>471521</v>
      </c>
      <c r="AG19" s="8">
        <v>543146</v>
      </c>
      <c r="AH19" s="8">
        <v>592528</v>
      </c>
      <c r="AI19" s="8">
        <v>573912</v>
      </c>
      <c r="AJ19" s="9">
        <v>2181107</v>
      </c>
      <c r="AK19" s="10"/>
      <c r="AL19" s="212">
        <v>516671</v>
      </c>
      <c r="AM19" s="213">
        <v>689345</v>
      </c>
      <c r="AN19" s="213">
        <v>619442</v>
      </c>
      <c r="AO19" s="214">
        <v>609283</v>
      </c>
      <c r="AP19" s="541">
        <v>2434741</v>
      </c>
      <c r="AQ19" s="538"/>
      <c r="AR19" s="542">
        <v>594969</v>
      </c>
      <c r="AS19" s="543">
        <v>734952</v>
      </c>
      <c r="AT19" s="543">
        <v>632199</v>
      </c>
      <c r="AU19" s="544">
        <v>625349</v>
      </c>
      <c r="AV19" s="545">
        <v>2587469</v>
      </c>
      <c r="AW19" s="539"/>
      <c r="AX19" s="542">
        <f>SUM(AX9,AX11:AX18)</f>
        <v>608580</v>
      </c>
      <c r="AY19" s="543">
        <f>SUM(AY9,AY11:AY18)</f>
        <v>698738</v>
      </c>
      <c r="AZ19" s="544">
        <v>685696</v>
      </c>
      <c r="BA19" s="545">
        <v>1993014</v>
      </c>
      <c r="BB19" s="1"/>
    </row>
    <row r="20" spans="1:54" ht="13.4" customHeight="1" x14ac:dyDescent="0.25">
      <c r="A20" s="229" t="s">
        <v>63</v>
      </c>
      <c r="B20" s="541">
        <f>B8-B19</f>
        <v>3326</v>
      </c>
      <c r="C20" s="8"/>
      <c r="D20" s="541">
        <f>D8-D19</f>
        <v>-15667</v>
      </c>
      <c r="E20" s="8"/>
      <c r="F20" s="541">
        <f>F8-F19</f>
        <v>18865</v>
      </c>
      <c r="G20" s="8"/>
      <c r="H20" s="541">
        <f>H8-H19</f>
        <v>27205</v>
      </c>
      <c r="I20" s="8"/>
      <c r="J20" s="541">
        <f>J8-J19</f>
        <v>41160</v>
      </c>
      <c r="K20" s="8"/>
      <c r="L20" s="541">
        <f>L8-L19</f>
        <v>61582</v>
      </c>
      <c r="M20" s="8"/>
      <c r="N20" s="541">
        <f>N8-N19</f>
        <v>76848</v>
      </c>
      <c r="O20" s="8"/>
      <c r="P20" s="541">
        <f>P8-P19</f>
        <v>93080</v>
      </c>
      <c r="Q20" s="8"/>
      <c r="R20" s="541">
        <f>R8-R19</f>
        <v>55174</v>
      </c>
      <c r="S20" s="8"/>
      <c r="T20" s="541">
        <f>T8-T19</f>
        <v>46124</v>
      </c>
      <c r="U20" s="8"/>
      <c r="V20" s="541">
        <f>V8-V19</f>
        <v>85914</v>
      </c>
      <c r="W20" s="8"/>
      <c r="X20" s="541">
        <v>96324</v>
      </c>
      <c r="Y20" s="8"/>
      <c r="Z20" s="212">
        <v>12085</v>
      </c>
      <c r="AA20" s="213">
        <v>67609</v>
      </c>
      <c r="AB20" s="213">
        <v>-17531</v>
      </c>
      <c r="AC20" s="214">
        <v>16030</v>
      </c>
      <c r="AD20" s="205">
        <v>78193</v>
      </c>
      <c r="AE20" s="8"/>
      <c r="AF20" s="212">
        <v>-27808</v>
      </c>
      <c r="AG20" s="213">
        <v>33705</v>
      </c>
      <c r="AH20" s="213">
        <v>-41943</v>
      </c>
      <c r="AI20" s="214">
        <v>-9656</v>
      </c>
      <c r="AJ20" s="205">
        <v>-45702</v>
      </c>
      <c r="AK20" s="10"/>
      <c r="AL20" s="212">
        <v>46613</v>
      </c>
      <c r="AM20" s="213">
        <v>72709</v>
      </c>
      <c r="AN20" s="213">
        <v>16627</v>
      </c>
      <c r="AO20" s="214">
        <v>21851</v>
      </c>
      <c r="AP20" s="541">
        <v>157800</v>
      </c>
      <c r="AQ20" s="538"/>
      <c r="AR20" s="7">
        <v>-5988</v>
      </c>
      <c r="AS20" s="8">
        <v>90615</v>
      </c>
      <c r="AT20" s="8">
        <v>29615</v>
      </c>
      <c r="AU20" s="40">
        <v>49365</v>
      </c>
      <c r="AV20" s="41">
        <v>163607</v>
      </c>
      <c r="AW20" s="539"/>
      <c r="AX20" s="212">
        <v>25379</v>
      </c>
      <c r="AY20" s="8">
        <v>121595</v>
      </c>
      <c r="AZ20" s="40">
        <v>-87736</v>
      </c>
      <c r="BA20" s="41">
        <v>59238</v>
      </c>
      <c r="BB20" s="1"/>
    </row>
    <row r="21" spans="1:54" ht="13.4" customHeight="1" x14ac:dyDescent="0.25">
      <c r="A21" s="229" t="s">
        <v>64</v>
      </c>
      <c r="B21" s="9">
        <v>47</v>
      </c>
      <c r="C21" s="546"/>
      <c r="D21" s="9">
        <v>-78</v>
      </c>
      <c r="E21" s="546"/>
      <c r="F21" s="9">
        <v>2409</v>
      </c>
      <c r="G21" s="546"/>
      <c r="H21" s="9">
        <v>-45</v>
      </c>
      <c r="I21" s="546"/>
      <c r="J21" s="9">
        <v>427</v>
      </c>
      <c r="K21" s="546"/>
      <c r="L21" s="9">
        <v>-803</v>
      </c>
      <c r="M21" s="546"/>
      <c r="N21" s="9">
        <v>-1491</v>
      </c>
      <c r="O21" s="546"/>
      <c r="P21" s="9">
        <v>-2197</v>
      </c>
      <c r="Q21" s="546"/>
      <c r="R21" s="9">
        <v>2350</v>
      </c>
      <c r="S21" s="546"/>
      <c r="T21" s="9">
        <v>-63</v>
      </c>
      <c r="U21" s="546"/>
      <c r="V21" s="9">
        <v>-21630</v>
      </c>
      <c r="W21" s="546"/>
      <c r="X21" s="9">
        <v>20134</v>
      </c>
      <c r="Y21" s="8"/>
      <c r="Z21" s="7">
        <v>9242</v>
      </c>
      <c r="AA21" s="8">
        <v>7690</v>
      </c>
      <c r="AB21" s="8">
        <v>-9003</v>
      </c>
      <c r="AC21" s="40">
        <v>18169</v>
      </c>
      <c r="AD21" s="41">
        <v>26098</v>
      </c>
      <c r="AE21" s="8"/>
      <c r="AF21" s="7">
        <v>-2132</v>
      </c>
      <c r="AG21" s="8">
        <v>30549</v>
      </c>
      <c r="AH21" s="8">
        <v>-6582</v>
      </c>
      <c r="AI21" s="40">
        <v>-11473</v>
      </c>
      <c r="AJ21" s="41">
        <v>10362</v>
      </c>
      <c r="AK21" s="10"/>
      <c r="AL21" s="7">
        <v>-16312</v>
      </c>
      <c r="AM21" s="8">
        <v>-7732</v>
      </c>
      <c r="AN21" s="8">
        <v>-1558</v>
      </c>
      <c r="AO21" s="40">
        <v>4570</v>
      </c>
      <c r="AP21" s="9">
        <v>-21032</v>
      </c>
      <c r="AQ21" s="538"/>
      <c r="AR21" s="7">
        <v>10252</v>
      </c>
      <c r="AS21" s="8">
        <v>9629</v>
      </c>
      <c r="AT21" s="8">
        <v>-2495</v>
      </c>
      <c r="AU21" s="40">
        <v>9090</v>
      </c>
      <c r="AV21" s="41">
        <v>26476</v>
      </c>
      <c r="AW21" s="539"/>
      <c r="AX21" s="7">
        <v>15674</v>
      </c>
      <c r="AY21" s="8">
        <v>-9040</v>
      </c>
      <c r="AZ21" s="40">
        <v>22537</v>
      </c>
      <c r="BA21" s="41">
        <v>29171</v>
      </c>
      <c r="BB21" s="1"/>
    </row>
    <row r="22" spans="1:54" ht="13.4" customHeight="1" x14ac:dyDescent="0.25">
      <c r="A22" s="229" t="s">
        <v>305</v>
      </c>
      <c r="B22" s="9">
        <v>-83</v>
      </c>
      <c r="C22" s="546"/>
      <c r="D22" s="9">
        <v>-390</v>
      </c>
      <c r="E22" s="546"/>
      <c r="F22" s="9">
        <v>-1256</v>
      </c>
      <c r="G22" s="546"/>
      <c r="H22" s="9">
        <f>4691-1828</f>
        <v>2863</v>
      </c>
      <c r="I22" s="546"/>
      <c r="J22" s="9">
        <f>4160-1655</f>
        <v>2505</v>
      </c>
      <c r="K22" s="546"/>
      <c r="L22" s="9">
        <f>1725-1401</f>
        <v>324</v>
      </c>
      <c r="M22" s="546"/>
      <c r="N22" s="9">
        <f>441-784</f>
        <v>-343</v>
      </c>
      <c r="O22" s="546"/>
      <c r="P22" s="9">
        <f>435-196</f>
        <v>239</v>
      </c>
      <c r="Q22" s="546"/>
      <c r="R22" s="9">
        <v>-1679</v>
      </c>
      <c r="S22" s="546"/>
      <c r="T22" s="9">
        <v>-5329</v>
      </c>
      <c r="U22" s="546"/>
      <c r="V22" s="9">
        <v>-7674</v>
      </c>
      <c r="W22" s="546"/>
      <c r="X22" s="9">
        <v>-16705</v>
      </c>
      <c r="Y22" s="8"/>
      <c r="Z22" s="7">
        <v>-8126</v>
      </c>
      <c r="AA22" s="8">
        <v>-10160</v>
      </c>
      <c r="AB22" s="8">
        <v>-10091</v>
      </c>
      <c r="AC22" s="40">
        <v>-9819</v>
      </c>
      <c r="AD22" s="41">
        <v>-38196</v>
      </c>
      <c r="AE22" s="8"/>
      <c r="AF22" s="7">
        <v>-9904</v>
      </c>
      <c r="AG22" s="8">
        <v>-9631</v>
      </c>
      <c r="AH22" s="8">
        <v>-11584</v>
      </c>
      <c r="AI22" s="40">
        <v>-12858</v>
      </c>
      <c r="AJ22" s="41">
        <v>-43977</v>
      </c>
      <c r="AK22" s="10"/>
      <c r="AL22" s="7">
        <v>-13082</v>
      </c>
      <c r="AM22" s="8">
        <v>-12529</v>
      </c>
      <c r="AN22" s="8">
        <v>-12652</v>
      </c>
      <c r="AO22" s="40">
        <v>-14780</v>
      </c>
      <c r="AP22" s="9">
        <v>-53043</v>
      </c>
      <c r="AQ22" s="538"/>
      <c r="AR22" s="7">
        <v>-13777</v>
      </c>
      <c r="AS22" s="8">
        <v>-16808</v>
      </c>
      <c r="AT22" s="8">
        <v>-16787</v>
      </c>
      <c r="AU22" s="40">
        <v>-15799</v>
      </c>
      <c r="AV22" s="41">
        <v>-63171</v>
      </c>
      <c r="AW22" s="539"/>
      <c r="AX22" s="7">
        <v>-15087</v>
      </c>
      <c r="AY22" s="8">
        <v>-15701</v>
      </c>
      <c r="AZ22" s="40">
        <v>-17262</v>
      </c>
      <c r="BA22" s="41">
        <v>-48050</v>
      </c>
      <c r="BB22" s="1"/>
    </row>
    <row r="23" spans="1:54" ht="13.4" customHeight="1" x14ac:dyDescent="0.25">
      <c r="A23" s="229" t="s">
        <v>65</v>
      </c>
      <c r="B23" s="77">
        <v>0</v>
      </c>
      <c r="C23" s="8"/>
      <c r="D23" s="77">
        <v>0</v>
      </c>
      <c r="E23" s="8"/>
      <c r="F23" s="77">
        <v>0</v>
      </c>
      <c r="G23" s="8"/>
      <c r="H23" s="77">
        <v>0</v>
      </c>
      <c r="I23" s="8"/>
      <c r="J23" s="77">
        <v>0</v>
      </c>
      <c r="K23" s="8"/>
      <c r="L23" s="77">
        <v>0</v>
      </c>
      <c r="M23" s="8"/>
      <c r="N23" s="77">
        <v>0</v>
      </c>
      <c r="O23" s="8"/>
      <c r="P23" s="77">
        <v>0</v>
      </c>
      <c r="Q23" s="8"/>
      <c r="R23" s="77">
        <v>0</v>
      </c>
      <c r="S23" s="8"/>
      <c r="T23" s="77">
        <v>0</v>
      </c>
      <c r="U23" s="8"/>
      <c r="V23" s="77">
        <v>0</v>
      </c>
      <c r="W23" s="8"/>
      <c r="X23" s="77">
        <v>0</v>
      </c>
      <c r="Y23" s="8"/>
      <c r="Z23" s="74">
        <v>0</v>
      </c>
      <c r="AA23" s="75">
        <v>0</v>
      </c>
      <c r="AB23" s="75">
        <v>0</v>
      </c>
      <c r="AC23" s="76">
        <v>0</v>
      </c>
      <c r="AD23" s="540">
        <v>0</v>
      </c>
      <c r="AE23" s="8"/>
      <c r="AF23" s="74">
        <v>0</v>
      </c>
      <c r="AG23" s="75">
        <v>0</v>
      </c>
      <c r="AH23" s="75">
        <v>0</v>
      </c>
      <c r="AI23" s="76">
        <v>0</v>
      </c>
      <c r="AJ23" s="540">
        <v>0</v>
      </c>
      <c r="AK23" s="10"/>
      <c r="AL23" s="74">
        <v>0</v>
      </c>
      <c r="AM23" s="75">
        <v>0</v>
      </c>
      <c r="AN23" s="75">
        <v>0</v>
      </c>
      <c r="AO23" s="76">
        <v>-17359</v>
      </c>
      <c r="AP23" s="77">
        <v>-17359</v>
      </c>
      <c r="AQ23" s="538"/>
      <c r="AR23" s="7">
        <v>0</v>
      </c>
      <c r="AS23" s="8">
        <v>0</v>
      </c>
      <c r="AT23" s="8">
        <v>0</v>
      </c>
      <c r="AU23" s="40">
        <v>0</v>
      </c>
      <c r="AV23" s="540">
        <v>0</v>
      </c>
      <c r="AW23" s="539"/>
      <c r="AX23" s="74">
        <v>0</v>
      </c>
      <c r="AY23" s="8">
        <v>0</v>
      </c>
      <c r="AZ23" s="40">
        <v>0</v>
      </c>
      <c r="BA23" s="540">
        <v>0</v>
      </c>
      <c r="BB23" s="1"/>
    </row>
    <row r="24" spans="1:54" ht="13.4" customHeight="1" x14ac:dyDescent="0.25">
      <c r="A24" s="229" t="s">
        <v>66</v>
      </c>
      <c r="B24" s="9">
        <v>3290</v>
      </c>
      <c r="C24" s="8"/>
      <c r="D24" s="9">
        <v>-16135</v>
      </c>
      <c r="E24" s="8"/>
      <c r="F24" s="9">
        <v>20018</v>
      </c>
      <c r="G24" s="8"/>
      <c r="H24" s="9">
        <v>30023</v>
      </c>
      <c r="I24" s="8"/>
      <c r="J24" s="9">
        <v>44092</v>
      </c>
      <c r="K24" s="8"/>
      <c r="L24" s="9">
        <v>61103</v>
      </c>
      <c r="M24" s="8"/>
      <c r="N24" s="9">
        <v>75014</v>
      </c>
      <c r="O24" s="8"/>
      <c r="P24" s="9">
        <v>91122</v>
      </c>
      <c r="Q24" s="8"/>
      <c r="R24" s="9">
        <v>55845</v>
      </c>
      <c r="S24" s="8"/>
      <c r="T24" s="9">
        <v>40732</v>
      </c>
      <c r="U24" s="8"/>
      <c r="V24" s="9">
        <v>56610</v>
      </c>
      <c r="W24" s="8"/>
      <c r="X24" s="9">
        <v>99753</v>
      </c>
      <c r="Y24" s="8"/>
      <c r="Z24" s="7">
        <v>13201</v>
      </c>
      <c r="AA24" s="8">
        <v>65139</v>
      </c>
      <c r="AB24" s="8">
        <v>-36625</v>
      </c>
      <c r="AC24" s="8">
        <v>24380</v>
      </c>
      <c r="AD24" s="9">
        <v>66095</v>
      </c>
      <c r="AE24" s="8"/>
      <c r="AF24" s="7">
        <v>-39844</v>
      </c>
      <c r="AG24" s="8">
        <v>54623</v>
      </c>
      <c r="AH24" s="8">
        <v>-60109</v>
      </c>
      <c r="AI24" s="8">
        <v>-33987</v>
      </c>
      <c r="AJ24" s="9">
        <v>-79317</v>
      </c>
      <c r="AK24" s="10"/>
      <c r="AL24" s="7">
        <v>17219</v>
      </c>
      <c r="AM24" s="8">
        <v>52448</v>
      </c>
      <c r="AN24" s="8">
        <v>2417</v>
      </c>
      <c r="AO24" s="40">
        <v>-5718</v>
      </c>
      <c r="AP24" s="9">
        <v>66366</v>
      </c>
      <c r="AQ24" s="538"/>
      <c r="AR24" s="212">
        <v>-9513</v>
      </c>
      <c r="AS24" s="213">
        <v>83436</v>
      </c>
      <c r="AT24" s="213">
        <v>10333</v>
      </c>
      <c r="AU24" s="214">
        <v>42656</v>
      </c>
      <c r="AV24" s="41">
        <v>126912</v>
      </c>
      <c r="AW24" s="539"/>
      <c r="AX24" s="212">
        <v>25966</v>
      </c>
      <c r="AY24" s="213">
        <v>96854</v>
      </c>
      <c r="AZ24" s="214">
        <v>-82461</v>
      </c>
      <c r="BA24" s="41">
        <v>40359</v>
      </c>
      <c r="BB24" s="1"/>
    </row>
    <row r="25" spans="1:54" ht="13.4" customHeight="1" x14ac:dyDescent="0.25">
      <c r="A25" s="229" t="s">
        <v>67</v>
      </c>
      <c r="B25" s="9">
        <v>-150</v>
      </c>
      <c r="C25" s="8"/>
      <c r="D25" s="9">
        <v>84</v>
      </c>
      <c r="E25" s="8"/>
      <c r="F25" s="9">
        <v>783</v>
      </c>
      <c r="G25" s="8"/>
      <c r="H25" s="9">
        <v>2880</v>
      </c>
      <c r="I25" s="8"/>
      <c r="J25" s="9">
        <v>4261</v>
      </c>
      <c r="K25" s="8"/>
      <c r="L25" s="9">
        <v>5417</v>
      </c>
      <c r="M25" s="8"/>
      <c r="N25" s="9">
        <v>7273</v>
      </c>
      <c r="O25" s="8"/>
      <c r="P25" s="9">
        <v>9013</v>
      </c>
      <c r="Q25" s="8"/>
      <c r="R25" s="9">
        <v>11851</v>
      </c>
      <c r="S25" s="8"/>
      <c r="T25" s="9">
        <v>9387</v>
      </c>
      <c r="U25" s="8"/>
      <c r="V25" s="9">
        <v>10590</v>
      </c>
      <c r="W25" s="8"/>
      <c r="X25" s="9">
        <v>10441</v>
      </c>
      <c r="Y25" s="8"/>
      <c r="Z25" s="7">
        <v>3179</v>
      </c>
      <c r="AA25" s="8">
        <v>6148</v>
      </c>
      <c r="AB25" s="8">
        <v>-854</v>
      </c>
      <c r="AC25" s="8">
        <v>7211</v>
      </c>
      <c r="AD25" s="9">
        <v>15684</v>
      </c>
      <c r="AE25" s="8"/>
      <c r="AF25" s="7">
        <v>-9814</v>
      </c>
      <c r="AG25" s="8">
        <v>19601</v>
      </c>
      <c r="AH25" s="8">
        <v>-17431</v>
      </c>
      <c r="AI25" s="8">
        <v>526</v>
      </c>
      <c r="AJ25" s="9">
        <v>-7118</v>
      </c>
      <c r="AK25" s="10"/>
      <c r="AL25" s="7">
        <v>-6187</v>
      </c>
      <c r="AM25" s="8">
        <v>21825</v>
      </c>
      <c r="AN25" s="8">
        <v>4019</v>
      </c>
      <c r="AO25" s="40">
        <v>-79</v>
      </c>
      <c r="AP25" s="9">
        <v>19578</v>
      </c>
      <c r="AQ25" s="538"/>
      <c r="AR25" s="7">
        <v>5481</v>
      </c>
      <c r="AS25" s="8">
        <v>14399</v>
      </c>
      <c r="AT25" s="8">
        <v>4091</v>
      </c>
      <c r="AU25" s="40">
        <v>9461</v>
      </c>
      <c r="AV25" s="41">
        <v>33432</v>
      </c>
      <c r="AW25" s="539"/>
      <c r="AX25" s="7">
        <v>6115</v>
      </c>
      <c r="AY25" s="8">
        <v>-93795</v>
      </c>
      <c r="AZ25" s="40">
        <v>1039</v>
      </c>
      <c r="BA25" s="41">
        <v>-86641</v>
      </c>
      <c r="BB25" s="1"/>
    </row>
    <row r="26" spans="1:54" ht="13.4" customHeight="1" x14ac:dyDescent="0.25">
      <c r="A26" s="229" t="s">
        <v>68</v>
      </c>
      <c r="B26" s="77">
        <v>0</v>
      </c>
      <c r="C26" s="8"/>
      <c r="D26" s="77">
        <v>0</v>
      </c>
      <c r="E26" s="8"/>
      <c r="F26" s="77">
        <v>0</v>
      </c>
      <c r="G26" s="8"/>
      <c r="H26" s="77">
        <v>0</v>
      </c>
      <c r="I26" s="8"/>
      <c r="J26" s="77">
        <v>0</v>
      </c>
      <c r="K26" s="8"/>
      <c r="L26" s="77">
        <v>0</v>
      </c>
      <c r="M26" s="8"/>
      <c r="N26" s="77">
        <v>0</v>
      </c>
      <c r="O26" s="8"/>
      <c r="P26" s="77">
        <v>0</v>
      </c>
      <c r="Q26" s="8"/>
      <c r="R26" s="77">
        <v>0</v>
      </c>
      <c r="S26" s="8"/>
      <c r="T26" s="77">
        <v>1910</v>
      </c>
      <c r="U26" s="8"/>
      <c r="V26" s="77">
        <v>2704</v>
      </c>
      <c r="W26" s="8"/>
      <c r="X26" s="77">
        <v>0</v>
      </c>
      <c r="Y26" s="8"/>
      <c r="Z26" s="74">
        <v>0</v>
      </c>
      <c r="AA26" s="75">
        <v>0</v>
      </c>
      <c r="AB26" s="75">
        <v>0</v>
      </c>
      <c r="AC26" s="75">
        <v>0</v>
      </c>
      <c r="AD26" s="77">
        <v>0</v>
      </c>
      <c r="AE26" s="8"/>
      <c r="AF26" s="74">
        <v>0</v>
      </c>
      <c r="AG26" s="75">
        <v>0</v>
      </c>
      <c r="AH26" s="75">
        <v>0</v>
      </c>
      <c r="AI26" s="75">
        <v>0</v>
      </c>
      <c r="AJ26" s="77">
        <v>0</v>
      </c>
      <c r="AK26" s="10"/>
      <c r="AL26" s="74">
        <v>0</v>
      </c>
      <c r="AM26" s="75">
        <v>0</v>
      </c>
      <c r="AN26" s="75">
        <v>0</v>
      </c>
      <c r="AO26" s="76">
        <v>0</v>
      </c>
      <c r="AP26" s="77">
        <v>0</v>
      </c>
      <c r="AQ26" s="538"/>
      <c r="AR26" s="7">
        <v>0</v>
      </c>
      <c r="AS26" s="8">
        <v>0</v>
      </c>
      <c r="AT26" s="8">
        <v>0</v>
      </c>
      <c r="AU26" s="40">
        <v>0</v>
      </c>
      <c r="AV26" s="540">
        <v>0</v>
      </c>
      <c r="AW26" s="539"/>
      <c r="AX26" s="74">
        <v>0</v>
      </c>
      <c r="AY26" s="8">
        <v>0</v>
      </c>
      <c r="AZ26" s="40">
        <v>0</v>
      </c>
      <c r="BA26" s="540">
        <v>0</v>
      </c>
      <c r="BB26" s="1"/>
    </row>
    <row r="27" spans="1:54" ht="13.4" customHeight="1" x14ac:dyDescent="0.25">
      <c r="A27" s="229" t="s">
        <v>69</v>
      </c>
      <c r="B27" s="9">
        <f>B24-B25</f>
        <v>3440</v>
      </c>
      <c r="C27" s="40"/>
      <c r="D27" s="9">
        <f>D24-D25</f>
        <v>-16219</v>
      </c>
      <c r="E27" s="40"/>
      <c r="F27" s="9">
        <f>F24-F25</f>
        <v>19235</v>
      </c>
      <c r="G27" s="40"/>
      <c r="H27" s="9">
        <f>H24-H25</f>
        <v>27143</v>
      </c>
      <c r="I27" s="40"/>
      <c r="J27" s="9">
        <f>J24-J25</f>
        <v>39831</v>
      </c>
      <c r="K27" s="40"/>
      <c r="L27" s="9">
        <f>L24-L25</f>
        <v>55686</v>
      </c>
      <c r="M27" s="40"/>
      <c r="N27" s="9">
        <f>N24-N25</f>
        <v>67741</v>
      </c>
      <c r="O27" s="40"/>
      <c r="P27" s="9">
        <f>P24-P25</f>
        <v>82109</v>
      </c>
      <c r="Q27" s="40"/>
      <c r="R27" s="9">
        <f>R24-R25</f>
        <v>43994</v>
      </c>
      <c r="S27" s="40"/>
      <c r="T27" s="9">
        <f>T24-T25-T26</f>
        <v>29435</v>
      </c>
      <c r="U27" s="12"/>
      <c r="V27" s="9">
        <f>V24-V25-V26</f>
        <v>43316</v>
      </c>
      <c r="W27" s="12"/>
      <c r="X27" s="9">
        <v>89312</v>
      </c>
      <c r="Y27" s="8"/>
      <c r="Z27" s="7">
        <v>10022</v>
      </c>
      <c r="AA27" s="8">
        <v>58991</v>
      </c>
      <c r="AB27" s="8">
        <v>-35771</v>
      </c>
      <c r="AC27" s="8">
        <v>17169</v>
      </c>
      <c r="AD27" s="9">
        <v>50411</v>
      </c>
      <c r="AE27" s="8"/>
      <c r="AF27" s="7">
        <v>-30030</v>
      </c>
      <c r="AG27" s="8">
        <v>35022</v>
      </c>
      <c r="AH27" s="8">
        <v>-42678</v>
      </c>
      <c r="AI27" s="8">
        <v>-34513</v>
      </c>
      <c r="AJ27" s="9">
        <v>-72199</v>
      </c>
      <c r="AK27" s="10"/>
      <c r="AL27" s="7">
        <v>23406</v>
      </c>
      <c r="AM27" s="8">
        <v>30623</v>
      </c>
      <c r="AN27" s="8">
        <v>-1602</v>
      </c>
      <c r="AO27" s="40">
        <v>-5639</v>
      </c>
      <c r="AP27" s="9">
        <v>46788</v>
      </c>
      <c r="AQ27" s="538"/>
      <c r="AR27" s="212">
        <v>-14994</v>
      </c>
      <c r="AS27" s="213">
        <v>69037</v>
      </c>
      <c r="AT27" s="213">
        <v>6242</v>
      </c>
      <c r="AU27" s="214">
        <v>33195</v>
      </c>
      <c r="AV27" s="41">
        <v>93480</v>
      </c>
      <c r="AW27" s="539"/>
      <c r="AX27" s="212">
        <v>19851</v>
      </c>
      <c r="AY27" s="213">
        <v>190649</v>
      </c>
      <c r="AZ27" s="214">
        <v>-83500</v>
      </c>
      <c r="BA27" s="41">
        <v>127000</v>
      </c>
      <c r="BB27" s="1"/>
    </row>
    <row r="28" spans="1:54" ht="13.4" customHeight="1" x14ac:dyDescent="0.25">
      <c r="A28" s="229" t="s">
        <v>70</v>
      </c>
      <c r="B28" s="77">
        <v>0</v>
      </c>
      <c r="C28" s="40"/>
      <c r="D28" s="77">
        <v>0</v>
      </c>
      <c r="E28" s="40"/>
      <c r="F28" s="77">
        <v>0</v>
      </c>
      <c r="G28" s="37"/>
      <c r="H28" s="77">
        <v>0</v>
      </c>
      <c r="I28" s="40"/>
      <c r="J28" s="77">
        <v>0</v>
      </c>
      <c r="K28" s="40"/>
      <c r="L28" s="77">
        <v>0</v>
      </c>
      <c r="M28" s="40"/>
      <c r="N28" s="77">
        <v>0</v>
      </c>
      <c r="O28" s="40"/>
      <c r="P28" s="77">
        <v>0</v>
      </c>
      <c r="Q28" s="40"/>
      <c r="R28" s="77">
        <v>0</v>
      </c>
      <c r="S28" s="40"/>
      <c r="T28" s="77">
        <v>0</v>
      </c>
      <c r="U28" s="12"/>
      <c r="V28" s="77">
        <v>380</v>
      </c>
      <c r="W28" s="8"/>
      <c r="X28" s="77">
        <v>2900</v>
      </c>
      <c r="Y28" s="8"/>
      <c r="Z28" s="74">
        <v>749</v>
      </c>
      <c r="AA28" s="75">
        <v>328</v>
      </c>
      <c r="AB28" s="75">
        <v>3100</v>
      </c>
      <c r="AC28" s="75">
        <v>-239</v>
      </c>
      <c r="AD28" s="77">
        <v>3938</v>
      </c>
      <c r="AE28" s="8"/>
      <c r="AF28" s="74">
        <v>927</v>
      </c>
      <c r="AG28" s="75">
        <v>6</v>
      </c>
      <c r="AH28" s="75">
        <v>-256</v>
      </c>
      <c r="AI28" s="75">
        <v>-189</v>
      </c>
      <c r="AJ28" s="77">
        <v>488</v>
      </c>
      <c r="AK28" s="10"/>
      <c r="AL28" s="74">
        <v>-43</v>
      </c>
      <c r="AM28" s="75">
        <v>-688</v>
      </c>
      <c r="AN28" s="75">
        <v>-663</v>
      </c>
      <c r="AO28" s="76">
        <v>-1661</v>
      </c>
      <c r="AP28" s="77">
        <v>-3055</v>
      </c>
      <c r="AQ28" s="538"/>
      <c r="AR28" s="7">
        <v>355</v>
      </c>
      <c r="AS28" s="8">
        <v>-23</v>
      </c>
      <c r="AT28" s="8">
        <v>288</v>
      </c>
      <c r="AU28" s="40">
        <v>952</v>
      </c>
      <c r="AV28" s="540">
        <v>1572</v>
      </c>
      <c r="AW28" s="539"/>
      <c r="AX28" s="74">
        <v>180</v>
      </c>
      <c r="AY28" s="8">
        <v>-426</v>
      </c>
      <c r="AZ28" s="40">
        <v>-1384</v>
      </c>
      <c r="BA28" s="540">
        <v>-1630</v>
      </c>
      <c r="BB28" s="1"/>
    </row>
    <row r="29" spans="1:54" ht="13.4" customHeight="1" x14ac:dyDescent="0.25">
      <c r="A29" s="229" t="s">
        <v>71</v>
      </c>
      <c r="B29" s="9">
        <v>414</v>
      </c>
      <c r="C29" s="37"/>
      <c r="D29" s="9">
        <v>-21032</v>
      </c>
      <c r="E29" s="37"/>
      <c r="F29" s="9">
        <v>19235</v>
      </c>
      <c r="G29" s="40"/>
      <c r="H29" s="9">
        <v>27143</v>
      </c>
      <c r="I29" s="40"/>
      <c r="J29" s="9">
        <v>39831</v>
      </c>
      <c r="K29" s="40"/>
      <c r="L29" s="9">
        <v>55686</v>
      </c>
      <c r="M29" s="40"/>
      <c r="N29" s="9">
        <v>67741</v>
      </c>
      <c r="O29" s="40"/>
      <c r="P29" s="9">
        <v>82109</v>
      </c>
      <c r="Q29" s="40"/>
      <c r="R29" s="9">
        <v>43994</v>
      </c>
      <c r="S29" s="40"/>
      <c r="T29" s="9">
        <f>T27-T28</f>
        <v>29435</v>
      </c>
      <c r="U29" s="12"/>
      <c r="V29" s="9">
        <f>V27+V28</f>
        <v>43696</v>
      </c>
      <c r="W29" s="39"/>
      <c r="X29" s="9">
        <v>92212</v>
      </c>
      <c r="Y29" s="36"/>
      <c r="Z29" s="7">
        <v>10771</v>
      </c>
      <c r="AA29" s="8">
        <v>59319</v>
      </c>
      <c r="AB29" s="8">
        <v>-32671</v>
      </c>
      <c r="AC29" s="8">
        <v>16930</v>
      </c>
      <c r="AD29" s="9">
        <v>54349</v>
      </c>
      <c r="AE29" s="8"/>
      <c r="AF29" s="7">
        <v>-29103</v>
      </c>
      <c r="AG29" s="8">
        <v>35028</v>
      </c>
      <c r="AH29" s="8">
        <v>-42934</v>
      </c>
      <c r="AI29" s="8">
        <v>-34702</v>
      </c>
      <c r="AJ29" s="9">
        <v>-71711</v>
      </c>
      <c r="AK29" s="10"/>
      <c r="AL29" s="7">
        <v>23363</v>
      </c>
      <c r="AM29" s="8">
        <v>29935</v>
      </c>
      <c r="AN29" s="8">
        <v>-2265</v>
      </c>
      <c r="AO29" s="40">
        <v>-7300</v>
      </c>
      <c r="AP29" s="9">
        <v>43733</v>
      </c>
      <c r="AQ29" s="538"/>
      <c r="AR29" s="212">
        <v>-14639</v>
      </c>
      <c r="AS29" s="213">
        <v>69014</v>
      </c>
      <c r="AT29" s="213">
        <v>6530</v>
      </c>
      <c r="AU29" s="214">
        <v>34147</v>
      </c>
      <c r="AV29" s="41">
        <v>95052</v>
      </c>
      <c r="AW29" s="539"/>
      <c r="AX29" s="212">
        <v>20031</v>
      </c>
      <c r="AY29" s="213">
        <v>190223</v>
      </c>
      <c r="AZ29" s="214">
        <v>-84884</v>
      </c>
      <c r="BA29" s="41">
        <v>125370</v>
      </c>
      <c r="BB29" s="1"/>
    </row>
    <row r="30" spans="1:54" ht="13.4" customHeight="1" x14ac:dyDescent="0.25">
      <c r="A30" s="229" t="s">
        <v>72</v>
      </c>
      <c r="B30" s="547">
        <v>0.03</v>
      </c>
      <c r="C30" s="548"/>
      <c r="D30" s="547">
        <v>-1.85</v>
      </c>
      <c r="E30" s="548"/>
      <c r="F30" s="547">
        <v>0.45</v>
      </c>
      <c r="G30" s="548"/>
      <c r="H30" s="547">
        <v>0.6</v>
      </c>
      <c r="I30" s="548"/>
      <c r="J30" s="547">
        <v>0.87</v>
      </c>
      <c r="K30" s="548"/>
      <c r="L30" s="547">
        <v>1.25</v>
      </c>
      <c r="M30" s="548"/>
      <c r="N30" s="547">
        <v>1.49</v>
      </c>
      <c r="O30" s="548"/>
      <c r="P30" s="547">
        <v>1.83</v>
      </c>
      <c r="Q30" s="548"/>
      <c r="R30" s="547">
        <v>1.1299999999999999</v>
      </c>
      <c r="S30" s="548"/>
      <c r="T30" s="547">
        <v>0.85</v>
      </c>
      <c r="U30" s="549"/>
      <c r="V30" s="547">
        <v>1.28</v>
      </c>
      <c r="W30" s="549"/>
      <c r="X30" s="547">
        <v>2.73</v>
      </c>
      <c r="Y30" s="550"/>
      <c r="Z30" s="551">
        <v>0.32</v>
      </c>
      <c r="AA30" s="550">
        <v>1.81</v>
      </c>
      <c r="AB30" s="550">
        <v>-1.04</v>
      </c>
      <c r="AC30" s="550">
        <v>0.51</v>
      </c>
      <c r="AD30" s="547">
        <v>1.64</v>
      </c>
      <c r="AE30" s="551"/>
      <c r="AF30" s="551">
        <v>-0.92</v>
      </c>
      <c r="AG30" s="550">
        <v>1.07</v>
      </c>
      <c r="AH30" s="550">
        <v>-1.38</v>
      </c>
      <c r="AI30" s="550">
        <v>-1.1100000000000001</v>
      </c>
      <c r="AJ30" s="547">
        <v>-2.29</v>
      </c>
      <c r="AK30" s="552"/>
      <c r="AL30" s="551">
        <v>0.72</v>
      </c>
      <c r="AM30" s="550">
        <v>0.93</v>
      </c>
      <c r="AN30" s="550">
        <v>-7.0000000000000007E-2</v>
      </c>
      <c r="AO30" s="548">
        <v>-0.24</v>
      </c>
      <c r="AP30" s="547">
        <v>1.36</v>
      </c>
      <c r="AQ30" s="553"/>
      <c r="AR30" s="551">
        <v>-0.47</v>
      </c>
      <c r="AS30" s="550">
        <v>2.17</v>
      </c>
      <c r="AT30" s="550">
        <v>0.21</v>
      </c>
      <c r="AU30" s="548">
        <v>1.0900000000000001</v>
      </c>
      <c r="AV30" s="554">
        <v>3</v>
      </c>
      <c r="AW30" s="555"/>
      <c r="AX30" s="551">
        <v>0.66</v>
      </c>
      <c r="AY30" s="550">
        <v>6.81</v>
      </c>
      <c r="AZ30" s="548">
        <v>-3.26</v>
      </c>
      <c r="BA30" s="554">
        <v>4.43</v>
      </c>
      <c r="BB30" s="1"/>
    </row>
    <row r="31" spans="1:54" ht="22.5" customHeight="1" x14ac:dyDescent="0.25">
      <c r="A31" s="229" t="s">
        <v>73</v>
      </c>
      <c r="B31" s="556">
        <v>12539644</v>
      </c>
      <c r="C31" s="557"/>
      <c r="D31" s="556">
        <v>11358575</v>
      </c>
      <c r="E31" s="557"/>
      <c r="F31" s="556">
        <v>42624689</v>
      </c>
      <c r="G31" s="557"/>
      <c r="H31" s="556">
        <v>45364257</v>
      </c>
      <c r="I31" s="557"/>
      <c r="J31" s="556">
        <v>46016364</v>
      </c>
      <c r="K31" s="557"/>
      <c r="L31" s="556">
        <v>44634191</v>
      </c>
      <c r="M31" s="557"/>
      <c r="N31" s="556">
        <v>45336561</v>
      </c>
      <c r="O31" s="557"/>
      <c r="P31" s="556">
        <v>44951199</v>
      </c>
      <c r="Q31" s="557"/>
      <c r="R31" s="556">
        <v>38953179</v>
      </c>
      <c r="S31" s="557"/>
      <c r="T31" s="556">
        <v>34472004</v>
      </c>
      <c r="U31" s="558"/>
      <c r="V31" s="556">
        <v>34239909</v>
      </c>
      <c r="W31" s="558"/>
      <c r="X31" s="556">
        <v>33816498</v>
      </c>
      <c r="Y31" s="559"/>
      <c r="Z31" s="560">
        <v>33757378</v>
      </c>
      <c r="AA31" s="561">
        <v>32735447</v>
      </c>
      <c r="AB31" s="561">
        <v>31343711</v>
      </c>
      <c r="AC31" s="561">
        <v>32996473</v>
      </c>
      <c r="AD31" s="556">
        <v>33049454</v>
      </c>
      <c r="AE31" s="562"/>
      <c r="AF31" s="560">
        <v>31570824</v>
      </c>
      <c r="AG31" s="561">
        <v>32614013</v>
      </c>
      <c r="AH31" s="561">
        <v>31103388</v>
      </c>
      <c r="AI31" s="561">
        <v>31195625</v>
      </c>
      <c r="AJ31" s="556">
        <v>31291581</v>
      </c>
      <c r="AK31" s="563"/>
      <c r="AL31" s="562">
        <v>32332162</v>
      </c>
      <c r="AM31" s="559">
        <v>32319022</v>
      </c>
      <c r="AN31" s="559">
        <v>30724018</v>
      </c>
      <c r="AO31" s="557">
        <v>30812113</v>
      </c>
      <c r="AP31" s="556">
        <v>32220401</v>
      </c>
      <c r="AQ31" s="564"/>
      <c r="AR31" s="562">
        <v>30883617</v>
      </c>
      <c r="AS31" s="559">
        <v>31820497</v>
      </c>
      <c r="AT31" s="559">
        <v>31514793</v>
      </c>
      <c r="AU31" s="557">
        <v>31305201</v>
      </c>
      <c r="AV31" s="565">
        <v>31662705</v>
      </c>
      <c r="AW31" s="566"/>
      <c r="AX31" s="560">
        <v>30529472</v>
      </c>
      <c r="AY31" s="559">
        <v>27916759</v>
      </c>
      <c r="AZ31" s="557">
        <v>26024229</v>
      </c>
      <c r="BA31" s="565">
        <v>28317440</v>
      </c>
      <c r="BB31" s="1"/>
    </row>
    <row r="32" spans="1:54" ht="20.149999999999999" customHeight="1" x14ac:dyDescent="0.25">
      <c r="A32" s="254" t="s">
        <v>74</v>
      </c>
      <c r="B32" s="567"/>
      <c r="C32" s="568"/>
      <c r="D32" s="567"/>
      <c r="E32" s="568"/>
      <c r="F32" s="567"/>
      <c r="G32" s="568"/>
      <c r="H32" s="567"/>
      <c r="I32" s="568"/>
      <c r="J32" s="567"/>
      <c r="K32" s="568"/>
      <c r="L32" s="567"/>
      <c r="M32" s="568"/>
      <c r="N32" s="567"/>
      <c r="O32" s="568"/>
      <c r="P32" s="567"/>
      <c r="Q32" s="568"/>
      <c r="R32" s="567"/>
      <c r="S32" s="568"/>
      <c r="T32" s="567"/>
      <c r="U32" s="569"/>
      <c r="V32" s="567"/>
      <c r="W32" s="569"/>
      <c r="X32" s="567"/>
      <c r="Y32" s="570"/>
      <c r="Z32" s="571"/>
      <c r="AA32" s="14"/>
      <c r="AB32" s="14"/>
      <c r="AC32" s="14"/>
      <c r="AD32" s="567"/>
      <c r="AE32" s="570"/>
      <c r="AF32" s="571"/>
      <c r="AG32" s="14"/>
      <c r="AH32" s="14"/>
      <c r="AI32" s="14"/>
      <c r="AJ32" s="567"/>
      <c r="AK32" s="108"/>
      <c r="AL32" s="571"/>
      <c r="AM32" s="572"/>
      <c r="AN32" s="572"/>
      <c r="AO32" s="573"/>
      <c r="AP32" s="69"/>
      <c r="AQ32" s="536"/>
      <c r="AR32" s="571"/>
      <c r="AS32" s="572"/>
      <c r="AT32" s="572"/>
      <c r="AU32" s="573"/>
      <c r="AV32" s="69"/>
      <c r="AW32" s="537"/>
      <c r="AX32" s="571"/>
      <c r="AY32" s="572"/>
      <c r="AZ32" s="573"/>
      <c r="BA32" s="69"/>
      <c r="BB32" s="1"/>
    </row>
    <row r="33" spans="1:54" ht="13.4" customHeight="1" x14ac:dyDescent="0.25">
      <c r="A33" s="229" t="s">
        <v>75</v>
      </c>
      <c r="B33" s="567">
        <f>B10/B8</f>
        <v>0.59449850299401197</v>
      </c>
      <c r="C33" s="568"/>
      <c r="D33" s="567">
        <f>D10/D8</f>
        <v>0.59808549265555377</v>
      </c>
      <c r="E33" s="568"/>
      <c r="F33" s="567">
        <f>F10/F8</f>
        <v>0.67230806643487628</v>
      </c>
      <c r="G33" s="568"/>
      <c r="H33" s="567">
        <f>H10/H8</f>
        <v>0.64845877632036508</v>
      </c>
      <c r="I33" s="568"/>
      <c r="J33" s="567">
        <f>J10/J8</f>
        <v>0.61532682568880614</v>
      </c>
      <c r="K33" s="568"/>
      <c r="L33" s="567">
        <f>L10/L8</f>
        <v>0.62789002493088752</v>
      </c>
      <c r="M33" s="568"/>
      <c r="N33" s="567">
        <f>N10/N8</f>
        <v>0.64151872663368337</v>
      </c>
      <c r="O33" s="568"/>
      <c r="P33" s="567">
        <f>P10/P8</f>
        <v>0.64773215472534573</v>
      </c>
      <c r="Q33" s="568"/>
      <c r="R33" s="567">
        <f>R10/R8</f>
        <v>0.65185161952387072</v>
      </c>
      <c r="S33" s="568"/>
      <c r="T33" s="567">
        <f>T10/T8</f>
        <v>0.65713015577167189</v>
      </c>
      <c r="U33" s="569"/>
      <c r="V33" s="567">
        <f>V10/V8</f>
        <v>0.64487465321404847</v>
      </c>
      <c r="W33" s="569"/>
      <c r="X33" s="567">
        <v>0.61899999999999999</v>
      </c>
      <c r="Y33" s="570"/>
      <c r="Z33" s="574">
        <v>0.58199999999999996</v>
      </c>
      <c r="AA33" s="570">
        <v>0.60199999999999998</v>
      </c>
      <c r="AB33" s="570">
        <v>0.54900000000000004</v>
      </c>
      <c r="AC33" s="570">
        <v>0.53700000000000003</v>
      </c>
      <c r="AD33" s="567">
        <v>0.56699999999999995</v>
      </c>
      <c r="AE33" s="570"/>
      <c r="AF33" s="574">
        <v>0.52</v>
      </c>
      <c r="AG33" s="570">
        <v>0.52100000000000002</v>
      </c>
      <c r="AH33" s="570">
        <v>0.51200000000000001</v>
      </c>
      <c r="AI33" s="570">
        <v>0.505</v>
      </c>
      <c r="AJ33" s="567">
        <v>0.51400000000000001</v>
      </c>
      <c r="AK33" s="575"/>
      <c r="AL33" s="574">
        <v>0.496</v>
      </c>
      <c r="AM33" s="570">
        <v>0.52700000000000002</v>
      </c>
      <c r="AN33" s="570">
        <v>0.498</v>
      </c>
      <c r="AO33" s="568">
        <v>0.498</v>
      </c>
      <c r="AP33" s="576">
        <v>0.50600000000000001</v>
      </c>
      <c r="AQ33" s="577"/>
      <c r="AR33" s="574">
        <v>0.48599999999999999</v>
      </c>
      <c r="AS33" s="570">
        <v>0.502</v>
      </c>
      <c r="AT33" s="570">
        <v>0.48199999999999998</v>
      </c>
      <c r="AU33" s="568">
        <v>0.48899999999999999</v>
      </c>
      <c r="AV33" s="576">
        <v>0.49099999999999999</v>
      </c>
      <c r="AW33" s="578"/>
      <c r="AX33" s="574">
        <v>0.48599999999999999</v>
      </c>
      <c r="AY33" s="570">
        <v>0.52</v>
      </c>
      <c r="AZ33" s="568">
        <v>0.48200000000000004</v>
      </c>
      <c r="BA33" s="576">
        <v>0.498</v>
      </c>
      <c r="BB33" s="1"/>
    </row>
    <row r="34" spans="1:54" ht="13.4" customHeight="1" x14ac:dyDescent="0.25">
      <c r="A34" s="229" t="s">
        <v>306</v>
      </c>
      <c r="B34" s="567">
        <v>0.38300000000000001</v>
      </c>
      <c r="C34" s="568"/>
      <c r="D34" s="567">
        <v>0.45</v>
      </c>
      <c r="E34" s="568"/>
      <c r="F34" s="567">
        <v>0.42099999999999999</v>
      </c>
      <c r="G34" s="568"/>
      <c r="H34" s="567">
        <v>0.4</v>
      </c>
      <c r="I34" s="568"/>
      <c r="J34" s="567">
        <v>0.41299999999999998</v>
      </c>
      <c r="K34" s="568"/>
      <c r="L34" s="567">
        <v>0.40500000000000003</v>
      </c>
      <c r="M34" s="568"/>
      <c r="N34" s="567">
        <v>0.40500000000000003</v>
      </c>
      <c r="O34" s="568"/>
      <c r="P34" s="567">
        <v>0.40500000000000003</v>
      </c>
      <c r="Q34" s="568"/>
      <c r="R34" s="567">
        <v>0.38200000000000001</v>
      </c>
      <c r="S34" s="568"/>
      <c r="T34" s="567">
        <v>0.39100000000000001</v>
      </c>
      <c r="U34" s="569"/>
      <c r="V34" s="567">
        <v>0.41499999999999998</v>
      </c>
      <c r="W34" s="569"/>
      <c r="X34" s="567">
        <v>0.41</v>
      </c>
      <c r="Y34" s="570"/>
      <c r="Z34" s="574">
        <v>0.378</v>
      </c>
      <c r="AA34" s="570">
        <v>0.41299999999999998</v>
      </c>
      <c r="AB34" s="570">
        <v>0.36299999999999999</v>
      </c>
      <c r="AC34" s="570">
        <v>0.36099999999999999</v>
      </c>
      <c r="AD34" s="567">
        <v>0.379</v>
      </c>
      <c r="AE34" s="570"/>
      <c r="AF34" s="574">
        <v>0.32500000000000001</v>
      </c>
      <c r="AG34" s="570">
        <v>0.34100000000000003</v>
      </c>
      <c r="AH34" s="570">
        <v>0.314</v>
      </c>
      <c r="AI34" s="570">
        <v>0.32900000000000001</v>
      </c>
      <c r="AJ34" s="567">
        <v>0.32800000000000001</v>
      </c>
      <c r="AK34" s="575"/>
      <c r="AL34" s="574">
        <v>0.31</v>
      </c>
      <c r="AM34" s="570">
        <v>0.34300000000000003</v>
      </c>
      <c r="AN34" s="570">
        <v>0.312</v>
      </c>
      <c r="AO34" s="568">
        <v>0.32600000000000001</v>
      </c>
      <c r="AP34" s="576">
        <v>0.32400000000000001</v>
      </c>
      <c r="AQ34" s="577"/>
      <c r="AR34" s="574">
        <v>0.27700000000000002</v>
      </c>
      <c r="AS34" s="570">
        <v>0.32300000000000001</v>
      </c>
      <c r="AT34" s="570">
        <v>0.318</v>
      </c>
      <c r="AU34" s="568">
        <v>0.35399999999999998</v>
      </c>
      <c r="AV34" s="576">
        <v>0.31900000000000001</v>
      </c>
      <c r="AW34" s="578"/>
      <c r="AX34" s="574">
        <v>0.32300000000000001</v>
      </c>
      <c r="AY34" s="570">
        <v>0.38600000000000001</v>
      </c>
      <c r="AZ34" s="568">
        <v>0.33700000000000002</v>
      </c>
      <c r="BA34" s="576">
        <v>0.35200000000000004</v>
      </c>
      <c r="BB34" s="1"/>
    </row>
    <row r="35" spans="1:54" ht="13.4" customHeight="1" x14ac:dyDescent="0.25">
      <c r="A35" s="229" t="s">
        <v>76</v>
      </c>
      <c r="B35" s="567">
        <f>B20/B8</f>
        <v>5.6580021774632554E-2</v>
      </c>
      <c r="C35" s="568"/>
      <c r="D35" s="567">
        <f>D20/D8</f>
        <v>-0.17238268141057381</v>
      </c>
      <c r="E35" s="568"/>
      <c r="F35" s="567">
        <f>F20/F8</f>
        <v>0.12399029898323354</v>
      </c>
      <c r="G35" s="568"/>
      <c r="H35" s="567">
        <f>H20/H8</f>
        <v>0.10629735125990006</v>
      </c>
      <c r="I35" s="568"/>
      <c r="J35" s="567">
        <f>J20/J8</f>
        <v>0.10273126389904581</v>
      </c>
      <c r="K35" s="568"/>
      <c r="L35" s="567">
        <f>L20/L8</f>
        <v>0.11938521904673281</v>
      </c>
      <c r="M35" s="568"/>
      <c r="N35" s="567">
        <f>N20/N8</f>
        <v>0.11469251606259374</v>
      </c>
      <c r="O35" s="568"/>
      <c r="P35" s="567">
        <f>P20/P8</f>
        <v>0.1139277535498385</v>
      </c>
      <c r="Q35" s="568"/>
      <c r="R35" s="567">
        <f>R20/R8</f>
        <v>5.4077895143339647E-2</v>
      </c>
      <c r="S35" s="568"/>
      <c r="T35" s="567">
        <f>T20/T8</f>
        <v>3.9507382580228491E-2</v>
      </c>
      <c r="U35" s="569"/>
      <c r="V35" s="567">
        <f>V20/V8</f>
        <v>6.7636250271603068E-2</v>
      </c>
      <c r="W35" s="569"/>
      <c r="X35" s="567">
        <v>6.4000000000000001E-2</v>
      </c>
      <c r="Y35" s="570"/>
      <c r="Z35" s="574">
        <v>3.2000000000000001E-2</v>
      </c>
      <c r="AA35" s="570">
        <v>0.13600000000000001</v>
      </c>
      <c r="AB35" s="570">
        <v>-0.04</v>
      </c>
      <c r="AC35" s="570">
        <v>3.3000000000000002E-2</v>
      </c>
      <c r="AD35" s="567">
        <v>4.3999999999999997E-2</v>
      </c>
      <c r="AE35" s="570"/>
      <c r="AF35" s="574">
        <v>-6.3E-2</v>
      </c>
      <c r="AG35" s="570">
        <v>5.8000000000000003E-2</v>
      </c>
      <c r="AH35" s="570">
        <v>-7.5999999999999998E-2</v>
      </c>
      <c r="AI35" s="570">
        <v>-1.7000000000000001E-2</v>
      </c>
      <c r="AJ35" s="567">
        <v>-2.1000000000000001E-2</v>
      </c>
      <c r="AK35" s="575"/>
      <c r="AL35" s="574">
        <v>8.3000000000000004E-2</v>
      </c>
      <c r="AM35" s="570">
        <v>9.5000000000000001E-2</v>
      </c>
      <c r="AN35" s="570">
        <v>2.5999999999999999E-2</v>
      </c>
      <c r="AO35" s="568">
        <v>3.5000000000000003E-2</v>
      </c>
      <c r="AP35" s="576">
        <v>6.0999999999999999E-2</v>
      </c>
      <c r="AQ35" s="577"/>
      <c r="AR35" s="574">
        <v>-0.01</v>
      </c>
      <c r="AS35" s="570">
        <v>0.11</v>
      </c>
      <c r="AT35" s="570">
        <v>4.4999999999999998E-2</v>
      </c>
      <c r="AU35" s="568">
        <v>7.2999999999999995E-2</v>
      </c>
      <c r="AV35" s="576">
        <v>5.8999999999999997E-2</v>
      </c>
      <c r="AW35" s="578"/>
      <c r="AX35" s="574">
        <v>0.04</v>
      </c>
      <c r="AY35" s="570">
        <v>0.14799999999999999</v>
      </c>
      <c r="AZ35" s="568">
        <v>-0.14699999999999999</v>
      </c>
      <c r="BA35" s="576">
        <v>2.8999999999999998E-2</v>
      </c>
      <c r="BB35" s="1"/>
    </row>
    <row r="36" spans="1:54" ht="13.4" customHeight="1" x14ac:dyDescent="0.25">
      <c r="A36" s="229" t="s">
        <v>77</v>
      </c>
      <c r="B36" s="579">
        <f>B27/B8</f>
        <v>5.8519324986390855E-2</v>
      </c>
      <c r="C36" s="568"/>
      <c r="D36" s="579">
        <f>D27/D8</f>
        <v>-0.17845629091709303</v>
      </c>
      <c r="E36" s="568"/>
      <c r="F36" s="579">
        <f>F27/F8</f>
        <v>0.12642212567943267</v>
      </c>
      <c r="G36" s="568"/>
      <c r="H36" s="579">
        <f>H27/H8</f>
        <v>0.10605510035829689</v>
      </c>
      <c r="I36" s="568"/>
      <c r="J36" s="579">
        <f>J27/J8</f>
        <v>9.94142121565329E-2</v>
      </c>
      <c r="K36" s="568"/>
      <c r="L36" s="579">
        <f>L27/L8</f>
        <v>0.1079550080841214</v>
      </c>
      <c r="M36" s="568"/>
      <c r="N36" s="579">
        <f>N27/N8</f>
        <v>0.10110068876998962</v>
      </c>
      <c r="O36" s="568"/>
      <c r="P36" s="579">
        <f>P27/P8</f>
        <v>0.10049950490141479</v>
      </c>
      <c r="Q36" s="568"/>
      <c r="R36" s="579">
        <f>R27/R8</f>
        <v>4.3120000705696243E-2</v>
      </c>
      <c r="S36" s="568"/>
      <c r="T36" s="579">
        <f>T27/T8</f>
        <v>2.5212466530418559E-2</v>
      </c>
      <c r="U36" s="569"/>
      <c r="V36" s="579">
        <f>V27/V8</f>
        <v>3.4100749781930284E-2</v>
      </c>
      <c r="W36" s="569"/>
      <c r="X36" s="579">
        <v>0.06</v>
      </c>
      <c r="Y36" s="570"/>
      <c r="Z36" s="580">
        <v>2.7E-2</v>
      </c>
      <c r="AA36" s="581">
        <v>0.11899999999999999</v>
      </c>
      <c r="AB36" s="581">
        <v>-8.2000000000000003E-2</v>
      </c>
      <c r="AC36" s="581">
        <v>3.5999999999999997E-2</v>
      </c>
      <c r="AD36" s="579">
        <v>2.8000000000000001E-2</v>
      </c>
      <c r="AE36" s="570"/>
      <c r="AF36" s="580">
        <v>-6.8000000000000005E-2</v>
      </c>
      <c r="AG36" s="581">
        <v>6.0999999999999999E-2</v>
      </c>
      <c r="AH36" s="581">
        <v>-7.8E-2</v>
      </c>
      <c r="AI36" s="581">
        <v>-6.2E-2</v>
      </c>
      <c r="AJ36" s="579">
        <v>-3.4000000000000002E-2</v>
      </c>
      <c r="AK36" s="575"/>
      <c r="AL36" s="580">
        <v>4.1000000000000002E-2</v>
      </c>
      <c r="AM36" s="581">
        <v>3.9E-2</v>
      </c>
      <c r="AN36" s="581">
        <v>-4.0000000000000001E-3</v>
      </c>
      <c r="AO36" s="582">
        <v>-1.2E-2</v>
      </c>
      <c r="AP36" s="583">
        <v>1.7000000000000001E-2</v>
      </c>
      <c r="AQ36" s="577"/>
      <c r="AR36" s="580">
        <v>-2.5000000000000001E-2</v>
      </c>
      <c r="AS36" s="581">
        <v>8.4000000000000005E-2</v>
      </c>
      <c r="AT36" s="581">
        <v>0.01</v>
      </c>
      <c r="AU36" s="582">
        <v>5.0999999999999997E-2</v>
      </c>
      <c r="AV36" s="583">
        <v>3.5000000000000003E-2</v>
      </c>
      <c r="AW36" s="578"/>
      <c r="AX36" s="580">
        <v>3.2000000000000001E-2</v>
      </c>
      <c r="AY36" s="581">
        <v>0.23200000000000001</v>
      </c>
      <c r="AZ36" s="582">
        <v>-0.14199999999999999</v>
      </c>
      <c r="BA36" s="583">
        <v>6.0999999999999999E-2</v>
      </c>
      <c r="BB36" s="1"/>
    </row>
    <row r="37" spans="1:54" ht="109.5" customHeight="1" x14ac:dyDescent="0.25">
      <c r="A37" s="651" t="s">
        <v>307</v>
      </c>
      <c r="B37" s="653"/>
      <c r="C37" s="652"/>
      <c r="D37" s="653"/>
      <c r="E37" s="652"/>
      <c r="F37" s="653"/>
      <c r="G37" s="652"/>
      <c r="H37" s="653"/>
      <c r="I37" s="652"/>
      <c r="J37" s="653"/>
      <c r="K37" s="652"/>
      <c r="L37" s="653"/>
      <c r="M37" s="652"/>
      <c r="N37" s="653"/>
      <c r="O37" s="652"/>
      <c r="P37" s="653"/>
      <c r="Q37" s="652"/>
      <c r="R37" s="653"/>
      <c r="S37" s="652"/>
      <c r="T37" s="653"/>
      <c r="U37" s="652"/>
      <c r="V37" s="653"/>
      <c r="W37" s="652"/>
      <c r="X37" s="653"/>
      <c r="Y37" s="652"/>
      <c r="Z37" s="653"/>
      <c r="AA37" s="653"/>
      <c r="AB37" s="653"/>
      <c r="AC37" s="653"/>
      <c r="AD37" s="653"/>
      <c r="AE37" s="652"/>
      <c r="AF37" s="653"/>
      <c r="AG37" s="653"/>
      <c r="AH37" s="653"/>
      <c r="AI37" s="653"/>
      <c r="AJ37" s="653"/>
      <c r="AK37" s="652"/>
      <c r="AL37" s="653"/>
      <c r="AM37" s="653"/>
      <c r="AN37" s="653"/>
      <c r="AO37" s="653"/>
      <c r="AP37" s="653"/>
      <c r="AQ37" s="652"/>
      <c r="AR37" s="653"/>
      <c r="AS37" s="653"/>
      <c r="AT37" s="653"/>
      <c r="AU37" s="653"/>
      <c r="AV37" s="653"/>
      <c r="AW37" s="216"/>
      <c r="AX37" s="586"/>
      <c r="AY37" s="586"/>
      <c r="AZ37" s="619"/>
      <c r="BA37" s="616"/>
    </row>
    <row r="38" spans="1:54" ht="13.4" customHeight="1" x14ac:dyDescent="0.25">
      <c r="A38" s="229" t="s">
        <v>78</v>
      </c>
      <c r="B38" s="263" t="s">
        <v>79</v>
      </c>
      <c r="C38" s="218"/>
      <c r="D38" s="263" t="s">
        <v>79</v>
      </c>
      <c r="E38" s="218"/>
      <c r="F38" s="250">
        <v>79</v>
      </c>
      <c r="G38" s="218"/>
      <c r="H38" s="250">
        <v>427</v>
      </c>
      <c r="I38" s="218"/>
      <c r="J38" s="250">
        <v>755</v>
      </c>
      <c r="K38" s="218"/>
      <c r="L38" s="250">
        <v>745</v>
      </c>
      <c r="M38" s="218"/>
      <c r="N38" s="250">
        <v>840</v>
      </c>
      <c r="O38" s="218"/>
      <c r="P38" s="250">
        <v>686</v>
      </c>
      <c r="Q38" s="218"/>
      <c r="R38" s="250">
        <v>329</v>
      </c>
      <c r="S38" s="218"/>
      <c r="T38" s="250">
        <v>398</v>
      </c>
      <c r="U38" s="218"/>
      <c r="V38" s="250">
        <v>251</v>
      </c>
      <c r="W38" s="218"/>
      <c r="X38" s="250">
        <v>78</v>
      </c>
      <c r="Y38" s="218"/>
      <c r="Z38" s="251">
        <v>26</v>
      </c>
      <c r="AA38" s="252">
        <v>28</v>
      </c>
      <c r="AB38" s="252">
        <v>3</v>
      </c>
      <c r="AC38" s="253">
        <v>15</v>
      </c>
      <c r="AD38" s="250">
        <v>72</v>
      </c>
      <c r="AE38" s="218"/>
      <c r="AF38" s="251">
        <v>43</v>
      </c>
      <c r="AG38" s="252">
        <v>75</v>
      </c>
      <c r="AH38" s="252">
        <v>91</v>
      </c>
      <c r="AI38" s="253">
        <v>80</v>
      </c>
      <c r="AJ38" s="250">
        <v>289</v>
      </c>
      <c r="AK38" s="218"/>
      <c r="AL38" s="251">
        <v>40</v>
      </c>
      <c r="AM38" s="252">
        <v>95</v>
      </c>
      <c r="AN38" s="252">
        <v>105</v>
      </c>
      <c r="AO38" s="253">
        <v>121</v>
      </c>
      <c r="AP38" s="250">
        <v>361</v>
      </c>
      <c r="AQ38" s="218"/>
      <c r="AR38" s="251">
        <v>115</v>
      </c>
      <c r="AS38" s="252">
        <v>163</v>
      </c>
      <c r="AT38" s="252">
        <v>42</v>
      </c>
      <c r="AU38" s="253">
        <v>135</v>
      </c>
      <c r="AV38" s="250">
        <v>455</v>
      </c>
      <c r="AW38" s="218"/>
      <c r="AX38" s="251">
        <v>88</v>
      </c>
      <c r="AY38" s="252">
        <v>97</v>
      </c>
      <c r="AZ38" s="253">
        <v>66</v>
      </c>
      <c r="BA38" s="250">
        <v>251</v>
      </c>
      <c r="BB38" s="1"/>
    </row>
    <row r="39" spans="1:54" ht="13.4" customHeight="1" x14ac:dyDescent="0.25">
      <c r="A39" s="229" t="s">
        <v>80</v>
      </c>
      <c r="B39" s="265" t="s">
        <v>79</v>
      </c>
      <c r="C39" s="218"/>
      <c r="D39" s="265" t="s">
        <v>79</v>
      </c>
      <c r="E39" s="218"/>
      <c r="F39" s="239">
        <v>596</v>
      </c>
      <c r="G39" s="218"/>
      <c r="H39" s="239">
        <v>2184</v>
      </c>
      <c r="I39" s="218"/>
      <c r="J39" s="239">
        <v>4108</v>
      </c>
      <c r="K39" s="218"/>
      <c r="L39" s="239">
        <v>5053</v>
      </c>
      <c r="M39" s="218"/>
      <c r="N39" s="239">
        <v>5790</v>
      </c>
      <c r="O39" s="218"/>
      <c r="P39" s="239">
        <v>4178</v>
      </c>
      <c r="Q39" s="218"/>
      <c r="R39" s="239">
        <v>5171</v>
      </c>
      <c r="S39" s="218"/>
      <c r="T39" s="239">
        <v>9209</v>
      </c>
      <c r="U39" s="218"/>
      <c r="V39" s="239">
        <v>7041</v>
      </c>
      <c r="W39" s="218"/>
      <c r="X39" s="239">
        <v>4139</v>
      </c>
      <c r="Y39" s="218"/>
      <c r="Z39" s="240">
        <v>1330</v>
      </c>
      <c r="AA39" s="241">
        <v>1422</v>
      </c>
      <c r="AB39" s="241">
        <v>1606</v>
      </c>
      <c r="AC39" s="242">
        <v>1534</v>
      </c>
      <c r="AD39" s="239">
        <v>5892</v>
      </c>
      <c r="AE39" s="218"/>
      <c r="AF39" s="240">
        <v>2325</v>
      </c>
      <c r="AG39" s="241">
        <v>3118</v>
      </c>
      <c r="AH39" s="241">
        <v>1123</v>
      </c>
      <c r="AI39" s="242">
        <v>2158</v>
      </c>
      <c r="AJ39" s="239">
        <v>8724</v>
      </c>
      <c r="AK39" s="218"/>
      <c r="AL39" s="240">
        <v>1856</v>
      </c>
      <c r="AM39" s="241">
        <v>2818</v>
      </c>
      <c r="AN39" s="241">
        <v>3242</v>
      </c>
      <c r="AO39" s="242">
        <v>2664</v>
      </c>
      <c r="AP39" s="239">
        <v>10580</v>
      </c>
      <c r="AQ39" s="218"/>
      <c r="AR39" s="240">
        <v>2208</v>
      </c>
      <c r="AS39" s="241">
        <v>-1528</v>
      </c>
      <c r="AT39" s="241">
        <v>1320</v>
      </c>
      <c r="AU39" s="242">
        <v>1765</v>
      </c>
      <c r="AV39" s="239">
        <v>3765</v>
      </c>
      <c r="AW39" s="218"/>
      <c r="AX39" s="240">
        <v>1734</v>
      </c>
      <c r="AY39" s="241">
        <v>2043</v>
      </c>
      <c r="AZ39" s="242">
        <v>2014</v>
      </c>
      <c r="BA39" s="239">
        <v>5791</v>
      </c>
      <c r="BB39" s="1"/>
    </row>
    <row r="40" spans="1:54" ht="13.4" customHeight="1" x14ac:dyDescent="0.25">
      <c r="A40" s="229" t="s">
        <v>81</v>
      </c>
      <c r="B40" s="265" t="s">
        <v>79</v>
      </c>
      <c r="C40" s="218"/>
      <c r="D40" s="265" t="s">
        <v>79</v>
      </c>
      <c r="E40" s="218"/>
      <c r="F40" s="239">
        <v>159</v>
      </c>
      <c r="G40" s="218"/>
      <c r="H40" s="239">
        <v>3176</v>
      </c>
      <c r="I40" s="218"/>
      <c r="J40" s="239">
        <v>3722</v>
      </c>
      <c r="K40" s="218"/>
      <c r="L40" s="239">
        <v>4021</v>
      </c>
      <c r="M40" s="218"/>
      <c r="N40" s="239">
        <v>4965</v>
      </c>
      <c r="O40" s="218"/>
      <c r="P40" s="239">
        <v>3841</v>
      </c>
      <c r="Q40" s="218"/>
      <c r="R40" s="239">
        <v>2692</v>
      </c>
      <c r="S40" s="218"/>
      <c r="T40" s="239">
        <v>6354</v>
      </c>
      <c r="U40" s="218"/>
      <c r="V40" s="239">
        <v>5082</v>
      </c>
      <c r="W40" s="218"/>
      <c r="X40" s="239">
        <v>1952</v>
      </c>
      <c r="Y40" s="218"/>
      <c r="Z40" s="240">
        <v>411</v>
      </c>
      <c r="AA40" s="241">
        <v>425</v>
      </c>
      <c r="AB40" s="241">
        <v>387</v>
      </c>
      <c r="AC40" s="242">
        <v>368</v>
      </c>
      <c r="AD40" s="239">
        <v>1591</v>
      </c>
      <c r="AE40" s="218"/>
      <c r="AF40" s="240">
        <v>820</v>
      </c>
      <c r="AG40" s="241">
        <v>1480</v>
      </c>
      <c r="AH40" s="241">
        <v>1242</v>
      </c>
      <c r="AI40" s="242">
        <v>1315</v>
      </c>
      <c r="AJ40" s="239">
        <v>4857</v>
      </c>
      <c r="AK40" s="218"/>
      <c r="AL40" s="240">
        <v>985</v>
      </c>
      <c r="AM40" s="241">
        <v>1858</v>
      </c>
      <c r="AN40" s="241">
        <v>2138</v>
      </c>
      <c r="AO40" s="242">
        <v>1702</v>
      </c>
      <c r="AP40" s="239">
        <v>6683</v>
      </c>
      <c r="AQ40" s="218"/>
      <c r="AR40" s="240">
        <v>1363</v>
      </c>
      <c r="AS40" s="241">
        <v>-1877</v>
      </c>
      <c r="AT40" s="241">
        <v>1187</v>
      </c>
      <c r="AU40" s="242">
        <v>520</v>
      </c>
      <c r="AV40" s="239">
        <v>1193</v>
      </c>
      <c r="AW40" s="218"/>
      <c r="AX40" s="240">
        <v>-1311</v>
      </c>
      <c r="AY40" s="241">
        <v>533</v>
      </c>
      <c r="AZ40" s="242">
        <v>1145</v>
      </c>
      <c r="BA40" s="239">
        <v>367</v>
      </c>
      <c r="BB40" s="1"/>
    </row>
    <row r="41" spans="1:54" ht="13.4" customHeight="1" x14ac:dyDescent="0.25">
      <c r="A41" s="229" t="s">
        <v>82</v>
      </c>
      <c r="B41" s="265" t="s">
        <v>79</v>
      </c>
      <c r="C41" s="218"/>
      <c r="D41" s="265" t="s">
        <v>79</v>
      </c>
      <c r="E41" s="218"/>
      <c r="F41" s="239">
        <v>4016</v>
      </c>
      <c r="G41" s="218"/>
      <c r="H41" s="239">
        <v>2978</v>
      </c>
      <c r="I41" s="218"/>
      <c r="J41" s="239">
        <v>6162</v>
      </c>
      <c r="K41" s="218"/>
      <c r="L41" s="239">
        <v>9654</v>
      </c>
      <c r="M41" s="218"/>
      <c r="N41" s="239">
        <v>10785</v>
      </c>
      <c r="O41" s="218"/>
      <c r="P41" s="239">
        <v>12972</v>
      </c>
      <c r="Q41" s="218"/>
      <c r="R41" s="239">
        <v>17221</v>
      </c>
      <c r="S41" s="218"/>
      <c r="T41" s="239">
        <v>16967</v>
      </c>
      <c r="U41" s="218"/>
      <c r="V41" s="239">
        <v>15412</v>
      </c>
      <c r="W41" s="218"/>
      <c r="X41" s="239">
        <v>17906</v>
      </c>
      <c r="Y41" s="218"/>
      <c r="Z41" s="240">
        <v>4423</v>
      </c>
      <c r="AA41" s="241">
        <v>4191</v>
      </c>
      <c r="AB41" s="241">
        <v>3957</v>
      </c>
      <c r="AC41" s="242">
        <v>3702</v>
      </c>
      <c r="AD41" s="239">
        <v>16273</v>
      </c>
      <c r="AE41" s="218"/>
      <c r="AF41" s="240">
        <v>8383</v>
      </c>
      <c r="AG41" s="241">
        <v>6604</v>
      </c>
      <c r="AH41" s="241">
        <v>4084</v>
      </c>
      <c r="AI41" s="242">
        <v>9429</v>
      </c>
      <c r="AJ41" s="239">
        <v>28500</v>
      </c>
      <c r="AK41" s="218"/>
      <c r="AL41" s="240">
        <v>3928</v>
      </c>
      <c r="AM41" s="241">
        <v>8037</v>
      </c>
      <c r="AN41" s="241">
        <v>7289</v>
      </c>
      <c r="AO41" s="242">
        <v>12261</v>
      </c>
      <c r="AP41" s="239">
        <v>31515</v>
      </c>
      <c r="AQ41" s="218"/>
      <c r="AR41" s="240">
        <v>5230</v>
      </c>
      <c r="AS41" s="241">
        <v>522</v>
      </c>
      <c r="AT41" s="241">
        <v>1955</v>
      </c>
      <c r="AU41" s="242">
        <v>5175</v>
      </c>
      <c r="AV41" s="239">
        <v>12882</v>
      </c>
      <c r="AW41" s="218"/>
      <c r="AX41" s="240">
        <v>4239</v>
      </c>
      <c r="AY41" s="241">
        <v>5652</v>
      </c>
      <c r="AZ41" s="242">
        <v>5683</v>
      </c>
      <c r="BA41" s="239">
        <v>15574</v>
      </c>
      <c r="BB41" s="1"/>
    </row>
    <row r="42" spans="1:54" ht="13.4" customHeight="1" x14ac:dyDescent="0.25">
      <c r="A42" s="229" t="s">
        <v>83</v>
      </c>
      <c r="B42" s="266" t="s">
        <v>79</v>
      </c>
      <c r="C42" s="218"/>
      <c r="D42" s="266" t="s">
        <v>79</v>
      </c>
      <c r="E42" s="218"/>
      <c r="F42" s="238">
        <v>0</v>
      </c>
      <c r="G42" s="218"/>
      <c r="H42" s="238">
        <v>0</v>
      </c>
      <c r="I42" s="218"/>
      <c r="J42" s="238">
        <v>0</v>
      </c>
      <c r="K42" s="218"/>
      <c r="L42" s="238">
        <v>0</v>
      </c>
      <c r="M42" s="218"/>
      <c r="N42" s="238">
        <v>0</v>
      </c>
      <c r="O42" s="218"/>
      <c r="P42" s="238">
        <v>0</v>
      </c>
      <c r="Q42" s="218"/>
      <c r="R42" s="238">
        <v>0</v>
      </c>
      <c r="S42" s="218"/>
      <c r="T42" s="238">
        <v>0</v>
      </c>
      <c r="U42" s="218"/>
      <c r="V42" s="238">
        <v>0</v>
      </c>
      <c r="W42" s="218"/>
      <c r="X42" s="238">
        <v>0</v>
      </c>
      <c r="Y42" s="218"/>
      <c r="Z42" s="243">
        <v>0</v>
      </c>
      <c r="AA42" s="244">
        <v>0</v>
      </c>
      <c r="AB42" s="244">
        <v>0</v>
      </c>
      <c r="AC42" s="245">
        <v>0</v>
      </c>
      <c r="AD42" s="238">
        <v>0</v>
      </c>
      <c r="AE42" s="218"/>
      <c r="AF42" s="243">
        <v>0</v>
      </c>
      <c r="AG42" s="244">
        <v>0</v>
      </c>
      <c r="AH42" s="244">
        <v>6257</v>
      </c>
      <c r="AI42" s="245">
        <v>0</v>
      </c>
      <c r="AJ42" s="238">
        <v>6257</v>
      </c>
      <c r="AK42" s="218"/>
      <c r="AL42" s="243">
        <v>103</v>
      </c>
      <c r="AM42" s="244">
        <v>506</v>
      </c>
      <c r="AN42" s="244">
        <v>718</v>
      </c>
      <c r="AO42" s="245">
        <v>0</v>
      </c>
      <c r="AP42" s="238">
        <v>1327</v>
      </c>
      <c r="AQ42" s="218"/>
      <c r="AR42" s="243">
        <v>0</v>
      </c>
      <c r="AS42" s="244">
        <v>0</v>
      </c>
      <c r="AT42" s="244">
        <v>3250</v>
      </c>
      <c r="AU42" s="245">
        <v>171</v>
      </c>
      <c r="AV42" s="238">
        <v>3421</v>
      </c>
      <c r="AW42" s="218"/>
      <c r="AX42" s="243">
        <v>664</v>
      </c>
      <c r="AY42" s="244">
        <v>108</v>
      </c>
      <c r="AZ42" s="245">
        <v>-16</v>
      </c>
      <c r="BA42" s="238">
        <v>756</v>
      </c>
      <c r="BB42" s="1"/>
    </row>
    <row r="43" spans="1:54" ht="13.4" customHeight="1" x14ac:dyDescent="0.25">
      <c r="A43" s="229" t="s">
        <v>84</v>
      </c>
      <c r="B43" s="267" t="s">
        <v>79</v>
      </c>
      <c r="C43" s="218"/>
      <c r="D43" s="267" t="s">
        <v>79</v>
      </c>
      <c r="E43" s="218"/>
      <c r="F43" s="230">
        <f>SUM(F38:F42)</f>
        <v>4850</v>
      </c>
      <c r="G43" s="218"/>
      <c r="H43" s="230">
        <f>SUM(H38:H42)</f>
        <v>8765</v>
      </c>
      <c r="I43" s="218"/>
      <c r="J43" s="230">
        <f>SUM(J38:J42)</f>
        <v>14747</v>
      </c>
      <c r="K43" s="218"/>
      <c r="L43" s="230">
        <f>SUM(L38:L42)</f>
        <v>19473</v>
      </c>
      <c r="M43" s="218"/>
      <c r="N43" s="230">
        <f>SUM(N38:N42)</f>
        <v>22380</v>
      </c>
      <c r="O43" s="218"/>
      <c r="P43" s="230">
        <f>SUM(P38:P42)</f>
        <v>21677</v>
      </c>
      <c r="Q43" s="218"/>
      <c r="R43" s="230">
        <f>SUM(R38:R42)</f>
        <v>25413</v>
      </c>
      <c r="S43" s="218"/>
      <c r="T43" s="230">
        <f>SUM(T38:T42)</f>
        <v>32928</v>
      </c>
      <c r="U43" s="218"/>
      <c r="V43" s="230">
        <f>SUM(V38:V42)</f>
        <v>27786</v>
      </c>
      <c r="W43" s="218"/>
      <c r="X43" s="230">
        <v>24075</v>
      </c>
      <c r="Y43" s="218"/>
      <c r="Z43" s="231">
        <v>6190</v>
      </c>
      <c r="AA43" s="232">
        <v>6066</v>
      </c>
      <c r="AB43" s="232">
        <v>5953</v>
      </c>
      <c r="AC43" s="233">
        <v>5619</v>
      </c>
      <c r="AD43" s="230">
        <v>23828</v>
      </c>
      <c r="AE43" s="218"/>
      <c r="AF43" s="231">
        <v>11571</v>
      </c>
      <c r="AG43" s="232">
        <v>11277</v>
      </c>
      <c r="AH43" s="232">
        <v>12797</v>
      </c>
      <c r="AI43" s="233">
        <v>12982</v>
      </c>
      <c r="AJ43" s="230">
        <v>48627</v>
      </c>
      <c r="AK43" s="218"/>
      <c r="AL43" s="231">
        <v>6912</v>
      </c>
      <c r="AM43" s="232">
        <v>13314</v>
      </c>
      <c r="AN43" s="232">
        <v>13492</v>
      </c>
      <c r="AO43" s="233">
        <v>16748</v>
      </c>
      <c r="AP43" s="230">
        <v>50466</v>
      </c>
      <c r="AQ43" s="218"/>
      <c r="AR43" s="231">
        <v>8916</v>
      </c>
      <c r="AS43" s="232">
        <v>-2720</v>
      </c>
      <c r="AT43" s="232">
        <v>7754</v>
      </c>
      <c r="AU43" s="233">
        <v>7766</v>
      </c>
      <c r="AV43" s="230">
        <v>21716</v>
      </c>
      <c r="AW43" s="218"/>
      <c r="AX43" s="231">
        <v>5414</v>
      </c>
      <c r="AY43" s="232">
        <v>8433</v>
      </c>
      <c r="AZ43" s="233">
        <v>8892</v>
      </c>
      <c r="BA43" s="230">
        <v>22739</v>
      </c>
      <c r="BB43" s="1"/>
    </row>
    <row r="44" spans="1:54" ht="16.75" customHeight="1" x14ac:dyDescent="0.25">
      <c r="B44" s="2"/>
      <c r="D44" s="2"/>
      <c r="F44" s="2"/>
      <c r="H44" s="2"/>
      <c r="J44" s="2"/>
      <c r="L44" s="2"/>
      <c r="N44" s="2"/>
      <c r="P44" s="2"/>
      <c r="R44" s="2"/>
      <c r="T44" s="2"/>
      <c r="V44" s="2"/>
      <c r="X44" s="2"/>
      <c r="Z44" s="2"/>
      <c r="AA44" s="2"/>
      <c r="AB44" s="2"/>
      <c r="AC44" s="2"/>
      <c r="AD44" s="2"/>
      <c r="AF44" s="2"/>
      <c r="AG44" s="2"/>
      <c r="AH44" s="2"/>
      <c r="AI44" s="2"/>
      <c r="AJ44" s="2"/>
      <c r="AL44" s="2"/>
      <c r="AM44" s="2"/>
      <c r="AN44" s="2"/>
      <c r="AO44" s="2"/>
      <c r="AP44" s="2"/>
      <c r="AR44" s="2"/>
      <c r="AS44" s="2"/>
      <c r="AT44" s="2"/>
      <c r="AU44" s="2"/>
      <c r="AV44" s="2"/>
      <c r="AX44" s="2"/>
      <c r="AY44" s="2"/>
      <c r="AZ44" s="2"/>
      <c r="BA44" s="2"/>
    </row>
    <row r="45" spans="1:54" ht="13.4" customHeight="1" x14ac:dyDescent="0.25"/>
    <row r="46" spans="1:54" ht="16.75" customHeight="1" x14ac:dyDescent="0.25"/>
    <row r="47" spans="1:54" ht="16.75" customHeight="1" x14ac:dyDescent="0.25"/>
    <row r="48" spans="1:54"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sheetData>
  <mergeCells count="3">
    <mergeCell ref="A1:A3"/>
    <mergeCell ref="A4:A5"/>
    <mergeCell ref="A37:AV37"/>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102"/>
  <sheetViews>
    <sheetView topLeftCell="Z16" workbookViewId="0">
      <selection activeCell="AP23" sqref="AP23:AR23"/>
    </sheetView>
  </sheetViews>
  <sheetFormatPr defaultColWidth="13.7265625" defaultRowHeight="12.5" x14ac:dyDescent="0.25"/>
  <cols>
    <col min="1" max="1" width="62.453125" customWidth="1"/>
    <col min="2" max="2" width="7.81640625" bestFit="1" customWidth="1"/>
    <col min="3" max="3" width="0" hidden="1" customWidth="1"/>
    <col min="4" max="4" width="8.54296875" bestFit="1" customWidth="1"/>
    <col min="5" max="5" width="0" hidden="1" customWidth="1"/>
    <col min="6" max="6" width="7.81640625" bestFit="1" customWidth="1"/>
    <col min="7" max="7" width="0" hidden="1" customWidth="1"/>
    <col min="8" max="8" width="8.81640625" bestFit="1" customWidth="1"/>
    <col min="9" max="9" width="0" hidden="1" customWidth="1"/>
    <col min="10" max="10" width="8.81640625" bestFit="1" customWidth="1"/>
    <col min="11" max="11" width="0" hidden="1" customWidth="1"/>
    <col min="12" max="12" width="8.81640625" bestFit="1" customWidth="1"/>
    <col min="13" max="13" width="0" hidden="1" customWidth="1"/>
    <col min="14" max="14" width="8.81640625" bestFit="1" customWidth="1"/>
    <col min="15" max="15" width="0" hidden="1" customWidth="1"/>
    <col min="16" max="16" width="8.81640625" bestFit="1" customWidth="1"/>
    <col min="17" max="17" width="0" hidden="1" customWidth="1"/>
    <col min="18" max="18" width="8.81640625" bestFit="1" customWidth="1"/>
    <col min="19" max="19" width="0" hidden="1" customWidth="1"/>
    <col min="20" max="20" width="8.81640625" bestFit="1" customWidth="1"/>
    <col min="21" max="21" width="0" hidden="1" customWidth="1"/>
    <col min="22" max="22" width="8.81640625" bestFit="1" customWidth="1"/>
    <col min="23" max="23" width="0" hidden="1" customWidth="1"/>
    <col min="24" max="24" width="8.54296875" bestFit="1" customWidth="1"/>
    <col min="25" max="25" width="8.81640625" bestFit="1" customWidth="1"/>
    <col min="26" max="26" width="8.54296875" bestFit="1" customWidth="1"/>
    <col min="27" max="27" width="7.81640625" bestFit="1" customWidth="1"/>
    <col min="28" max="28" width="8.81640625" bestFit="1" customWidth="1"/>
    <col min="29" max="29" width="0" hidden="1" customWidth="1"/>
    <col min="30" max="30" width="8.54296875" bestFit="1" customWidth="1"/>
    <col min="31" max="31" width="8.81640625" bestFit="1" customWidth="1"/>
    <col min="32" max="32" width="8.54296875" bestFit="1" customWidth="1"/>
    <col min="33" max="33" width="7.81640625" bestFit="1" customWidth="1"/>
    <col min="34" max="34" width="8.81640625" bestFit="1" customWidth="1"/>
    <col min="35" max="35" width="0" hidden="1" customWidth="1"/>
    <col min="36" max="36" width="8.54296875" bestFit="1" customWidth="1"/>
    <col min="37" max="37" width="8.81640625" bestFit="1" customWidth="1"/>
    <col min="38" max="38" width="8.54296875" customWidth="1"/>
    <col min="39" max="39" width="8.81640625" bestFit="1" customWidth="1"/>
    <col min="40" max="40" width="8.81640625" customWidth="1"/>
    <col min="41" max="41" width="0" hidden="1" customWidth="1"/>
    <col min="42" max="43" width="8.54296875" customWidth="1"/>
    <col min="44" max="44" width="8.54296875" style="614" customWidth="1"/>
    <col min="45" max="45" width="8.81640625" customWidth="1"/>
    <col min="46" max="53" width="20.1796875" customWidth="1"/>
  </cols>
  <sheetData>
    <row r="1" spans="1:46" ht="16.75" customHeight="1" x14ac:dyDescent="0.25">
      <c r="A1" s="657" t="s">
        <v>0</v>
      </c>
    </row>
    <row r="2" spans="1:46" ht="16.75" customHeight="1" x14ac:dyDescent="0.25">
      <c r="A2" s="650"/>
    </row>
    <row r="3" spans="1:46" ht="16.75" customHeight="1" x14ac:dyDescent="0.25">
      <c r="A3" s="650"/>
    </row>
    <row r="4" spans="1:46" ht="16.75" customHeight="1" x14ac:dyDescent="0.25">
      <c r="A4" s="651" t="s">
        <v>361</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615"/>
      <c r="AS4" s="216"/>
    </row>
    <row r="5" spans="1:46" ht="16.75" customHeight="1" x14ac:dyDescent="0.25">
      <c r="A5" s="652"/>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615"/>
      <c r="AS5" s="216"/>
    </row>
    <row r="6" spans="1:46" ht="16.75" customHeight="1" x14ac:dyDescent="0.25">
      <c r="A6" s="216"/>
      <c r="B6" s="281" t="s">
        <v>3</v>
      </c>
      <c r="C6" s="218"/>
      <c r="D6" s="281" t="s">
        <v>4</v>
      </c>
      <c r="E6" s="218"/>
      <c r="F6" s="281" t="s">
        <v>5</v>
      </c>
      <c r="G6" s="218"/>
      <c r="H6" s="281" t="s">
        <v>6</v>
      </c>
      <c r="I6" s="218"/>
      <c r="J6" s="281" t="s">
        <v>7</v>
      </c>
      <c r="K6" s="218"/>
      <c r="L6" s="281" t="s">
        <v>8</v>
      </c>
      <c r="M6" s="218"/>
      <c r="N6" s="281" t="s">
        <v>9</v>
      </c>
      <c r="O6" s="218"/>
      <c r="P6" s="281" t="s">
        <v>10</v>
      </c>
      <c r="Q6" s="218"/>
      <c r="R6" s="281" t="s">
        <v>11</v>
      </c>
      <c r="S6" s="218"/>
      <c r="T6" s="281" t="s">
        <v>12</v>
      </c>
      <c r="U6" s="218"/>
      <c r="V6" s="281" t="s">
        <v>17</v>
      </c>
      <c r="W6" s="218"/>
      <c r="X6" s="282" t="s">
        <v>18</v>
      </c>
      <c r="Y6" s="283" t="s">
        <v>19</v>
      </c>
      <c r="Z6" s="283" t="s">
        <v>20</v>
      </c>
      <c r="AA6" s="284" t="s">
        <v>21</v>
      </c>
      <c r="AB6" s="281" t="s">
        <v>22</v>
      </c>
      <c r="AC6" s="218"/>
      <c r="AD6" s="282" t="s">
        <v>23</v>
      </c>
      <c r="AE6" s="283" t="s">
        <v>24</v>
      </c>
      <c r="AF6" s="283" t="s">
        <v>25</v>
      </c>
      <c r="AG6" s="284" t="s">
        <v>26</v>
      </c>
      <c r="AH6" s="281" t="s">
        <v>27</v>
      </c>
      <c r="AI6" s="218"/>
      <c r="AJ6" s="282" t="s">
        <v>28</v>
      </c>
      <c r="AK6" s="283" t="s">
        <v>29</v>
      </c>
      <c r="AL6" s="283" t="s">
        <v>30</v>
      </c>
      <c r="AM6" s="284" t="s">
        <v>31</v>
      </c>
      <c r="AN6" s="281" t="s">
        <v>32</v>
      </c>
      <c r="AO6" s="218"/>
      <c r="AP6" s="282" t="s">
        <v>33</v>
      </c>
      <c r="AQ6" s="283" t="s">
        <v>34</v>
      </c>
      <c r="AR6" s="284" t="s">
        <v>393</v>
      </c>
      <c r="AS6" s="281" t="s">
        <v>35</v>
      </c>
      <c r="AT6" s="1"/>
    </row>
    <row r="7" spans="1:46" ht="16.75" customHeight="1" x14ac:dyDescent="0.25">
      <c r="A7" s="216"/>
      <c r="B7" s="285" t="s">
        <v>37</v>
      </c>
      <c r="C7" s="218"/>
      <c r="D7" s="285" t="s">
        <v>37</v>
      </c>
      <c r="E7" s="218"/>
      <c r="F7" s="285" t="s">
        <v>37</v>
      </c>
      <c r="G7" s="218"/>
      <c r="H7" s="285" t="s">
        <v>37</v>
      </c>
      <c r="I7" s="218"/>
      <c r="J7" s="285" t="s">
        <v>37</v>
      </c>
      <c r="K7" s="218"/>
      <c r="L7" s="285" t="s">
        <v>37</v>
      </c>
      <c r="M7" s="218"/>
      <c r="N7" s="285" t="s">
        <v>37</v>
      </c>
      <c r="O7" s="218"/>
      <c r="P7" s="285" t="s">
        <v>37</v>
      </c>
      <c r="Q7" s="218"/>
      <c r="R7" s="285" t="s">
        <v>37</v>
      </c>
      <c r="S7" s="218"/>
      <c r="T7" s="285" t="s">
        <v>37</v>
      </c>
      <c r="U7" s="218"/>
      <c r="V7" s="285" t="s">
        <v>37</v>
      </c>
      <c r="W7" s="218"/>
      <c r="X7" s="286" t="s">
        <v>42</v>
      </c>
      <c r="Y7" s="287" t="s">
        <v>43</v>
      </c>
      <c r="Z7" s="287" t="s">
        <v>44</v>
      </c>
      <c r="AA7" s="288" t="s">
        <v>45</v>
      </c>
      <c r="AB7" s="285" t="s">
        <v>37</v>
      </c>
      <c r="AC7" s="218"/>
      <c r="AD7" s="286" t="s">
        <v>46</v>
      </c>
      <c r="AE7" s="287" t="s">
        <v>47</v>
      </c>
      <c r="AF7" s="287" t="s">
        <v>48</v>
      </c>
      <c r="AG7" s="288" t="s">
        <v>49</v>
      </c>
      <c r="AH7" s="285" t="s">
        <v>37</v>
      </c>
      <c r="AI7" s="218"/>
      <c r="AJ7" s="286" t="s">
        <v>50</v>
      </c>
      <c r="AK7" s="287" t="s">
        <v>51</v>
      </c>
      <c r="AL7" s="287" t="s">
        <v>52</v>
      </c>
      <c r="AM7" s="288" t="s">
        <v>53</v>
      </c>
      <c r="AN7" s="285" t="s">
        <v>37</v>
      </c>
      <c r="AO7" s="218"/>
      <c r="AP7" s="286" t="s">
        <v>54</v>
      </c>
      <c r="AQ7" s="287" t="s">
        <v>55</v>
      </c>
      <c r="AR7" s="288" t="s">
        <v>394</v>
      </c>
      <c r="AS7" s="285" t="s">
        <v>56</v>
      </c>
      <c r="AT7" s="1"/>
    </row>
    <row r="8" spans="1:46" ht="16.75" customHeight="1" x14ac:dyDescent="0.25">
      <c r="A8" s="223" t="s">
        <v>270</v>
      </c>
      <c r="B8" s="317"/>
      <c r="C8" s="318"/>
      <c r="D8" s="317"/>
      <c r="E8" s="318"/>
      <c r="F8" s="317"/>
      <c r="G8" s="318"/>
      <c r="H8" s="317"/>
      <c r="I8" s="318"/>
      <c r="J8" s="317"/>
      <c r="K8" s="318"/>
      <c r="L8" s="317"/>
      <c r="M8" s="318"/>
      <c r="N8" s="317"/>
      <c r="O8" s="318"/>
      <c r="P8" s="317"/>
      <c r="Q8" s="318"/>
      <c r="R8" s="317"/>
      <c r="S8" s="318"/>
      <c r="T8" s="317"/>
      <c r="U8" s="497"/>
      <c r="V8" s="469"/>
      <c r="W8" s="218"/>
      <c r="X8" s="256"/>
      <c r="Y8" s="257"/>
      <c r="Z8" s="257"/>
      <c r="AA8" s="258"/>
      <c r="AB8" s="317"/>
      <c r="AC8" s="218"/>
      <c r="AD8" s="256"/>
      <c r="AE8" s="257"/>
      <c r="AF8" s="257"/>
      <c r="AG8" s="258"/>
      <c r="AH8" s="317"/>
      <c r="AI8" s="218"/>
      <c r="AJ8" s="256"/>
      <c r="AK8" s="257"/>
      <c r="AL8" s="257"/>
      <c r="AM8" s="258"/>
      <c r="AN8" s="317"/>
      <c r="AO8" s="218"/>
      <c r="AP8" s="256"/>
      <c r="AQ8" s="257"/>
      <c r="AR8" s="258"/>
      <c r="AS8" s="317"/>
      <c r="AT8" s="1"/>
    </row>
    <row r="9" spans="1:46" ht="13.4" customHeight="1" x14ac:dyDescent="0.25">
      <c r="A9" s="229" t="s">
        <v>271</v>
      </c>
      <c r="B9" s="319">
        <v>34637</v>
      </c>
      <c r="C9" s="218"/>
      <c r="D9" s="319">
        <v>54377</v>
      </c>
      <c r="E9" s="218"/>
      <c r="F9" s="319">
        <v>89032</v>
      </c>
      <c r="G9" s="218"/>
      <c r="H9" s="319">
        <v>129654</v>
      </c>
      <c r="I9" s="218"/>
      <c r="J9" s="319">
        <v>159973</v>
      </c>
      <c r="K9" s="218"/>
      <c r="L9" s="319">
        <v>165149</v>
      </c>
      <c r="M9" s="218"/>
      <c r="N9" s="319">
        <v>146749</v>
      </c>
      <c r="O9" s="218"/>
      <c r="P9" s="319">
        <v>141808</v>
      </c>
      <c r="Q9" s="218"/>
      <c r="R9" s="319">
        <v>153739</v>
      </c>
      <c r="S9" s="218"/>
      <c r="T9" s="319">
        <v>242022</v>
      </c>
      <c r="U9" s="268"/>
      <c r="V9" s="470">
        <v>247358</v>
      </c>
      <c r="W9" s="218"/>
      <c r="X9" s="471">
        <v>9600</v>
      </c>
      <c r="Y9" s="472">
        <v>105059</v>
      </c>
      <c r="Z9" s="472">
        <v>8985</v>
      </c>
      <c r="AA9" s="473">
        <v>33092</v>
      </c>
      <c r="AB9" s="319">
        <v>156736</v>
      </c>
      <c r="AC9" s="218"/>
      <c r="AD9" s="471">
        <v>16379</v>
      </c>
      <c r="AE9" s="472">
        <v>160363</v>
      </c>
      <c r="AF9" s="472">
        <v>-32109</v>
      </c>
      <c r="AG9" s="473">
        <v>47699</v>
      </c>
      <c r="AH9" s="319">
        <v>192332</v>
      </c>
      <c r="AI9" s="218"/>
      <c r="AJ9" s="471">
        <v>22220</v>
      </c>
      <c r="AK9" s="472">
        <v>183270</v>
      </c>
      <c r="AL9" s="472">
        <v>16980</v>
      </c>
      <c r="AM9" s="473">
        <v>108625</v>
      </c>
      <c r="AN9" s="319">
        <v>331095</v>
      </c>
      <c r="AO9" s="218"/>
      <c r="AP9" s="471">
        <v>62905</v>
      </c>
      <c r="AQ9" s="472">
        <v>202192</v>
      </c>
      <c r="AR9" s="473">
        <v>18964</v>
      </c>
      <c r="AS9" s="319">
        <v>284061</v>
      </c>
      <c r="AT9" s="1"/>
    </row>
    <row r="10" spans="1:46" ht="13.4" customHeight="1" x14ac:dyDescent="0.25">
      <c r="A10" s="229" t="s">
        <v>272</v>
      </c>
      <c r="B10" s="320">
        <v>-24929</v>
      </c>
      <c r="C10" s="218"/>
      <c r="D10" s="320">
        <v>-62845</v>
      </c>
      <c r="E10" s="218"/>
      <c r="F10" s="320">
        <v>-62740</v>
      </c>
      <c r="G10" s="218"/>
      <c r="H10" s="320">
        <v>-76286</v>
      </c>
      <c r="I10" s="218"/>
      <c r="J10" s="320">
        <v>-101326</v>
      </c>
      <c r="K10" s="218"/>
      <c r="L10" s="320">
        <v>-37405</v>
      </c>
      <c r="M10" s="218"/>
      <c r="N10" s="320">
        <v>-46420</v>
      </c>
      <c r="O10" s="218"/>
      <c r="P10" s="320">
        <v>-78999</v>
      </c>
      <c r="Q10" s="218"/>
      <c r="R10" s="320">
        <v>-72122</v>
      </c>
      <c r="S10" s="218"/>
      <c r="T10" s="320">
        <v>-75813</v>
      </c>
      <c r="U10" s="268"/>
      <c r="V10" s="474">
        <v>-80435</v>
      </c>
      <c r="W10" s="218"/>
      <c r="X10" s="298">
        <v>-19319</v>
      </c>
      <c r="Y10" s="299">
        <v>-16941</v>
      </c>
      <c r="Z10" s="299">
        <v>-20656</v>
      </c>
      <c r="AA10" s="300">
        <v>-17241</v>
      </c>
      <c r="AB10" s="320">
        <v>-74157</v>
      </c>
      <c r="AC10" s="218"/>
      <c r="AD10" s="298">
        <v>-20457</v>
      </c>
      <c r="AE10" s="299">
        <v>-18217</v>
      </c>
      <c r="AF10" s="299">
        <v>-8767</v>
      </c>
      <c r="AG10" s="300">
        <v>-13489</v>
      </c>
      <c r="AH10" s="320">
        <v>-60930</v>
      </c>
      <c r="AI10" s="218"/>
      <c r="AJ10" s="298">
        <v>-21026</v>
      </c>
      <c r="AK10" s="299">
        <v>-17741</v>
      </c>
      <c r="AL10" s="299">
        <v>-19167</v>
      </c>
      <c r="AM10" s="300">
        <v>-12629</v>
      </c>
      <c r="AN10" s="320">
        <v>-70563</v>
      </c>
      <c r="AO10" s="218"/>
      <c r="AP10" s="298">
        <v>-14193</v>
      </c>
      <c r="AQ10" s="299">
        <v>-13901</v>
      </c>
      <c r="AR10" s="300">
        <v>-10544</v>
      </c>
      <c r="AS10" s="320">
        <v>-38638</v>
      </c>
      <c r="AT10" s="1"/>
    </row>
    <row r="11" spans="1:46" ht="13.4" customHeight="1" x14ac:dyDescent="0.25">
      <c r="A11" s="229" t="s">
        <v>273</v>
      </c>
      <c r="B11" s="320">
        <v>0</v>
      </c>
      <c r="C11" s="218"/>
      <c r="D11" s="320">
        <v>0</v>
      </c>
      <c r="E11" s="218"/>
      <c r="F11" s="320">
        <v>-1250</v>
      </c>
      <c r="G11" s="218"/>
      <c r="H11" s="320">
        <v>0</v>
      </c>
      <c r="I11" s="218"/>
      <c r="J11" s="320">
        <v>0</v>
      </c>
      <c r="K11" s="218"/>
      <c r="L11" s="320">
        <v>-205</v>
      </c>
      <c r="M11" s="218"/>
      <c r="N11" s="320">
        <v>-239</v>
      </c>
      <c r="O11" s="218"/>
      <c r="P11" s="320">
        <v>-750</v>
      </c>
      <c r="Q11" s="218"/>
      <c r="R11" s="320">
        <v>-253</v>
      </c>
      <c r="S11" s="218"/>
      <c r="T11" s="320">
        <v>-250</v>
      </c>
      <c r="U11" s="268"/>
      <c r="V11" s="474">
        <v>-476</v>
      </c>
      <c r="W11" s="218"/>
      <c r="X11" s="298">
        <v>-26</v>
      </c>
      <c r="Y11" s="299">
        <v>-62</v>
      </c>
      <c r="Z11" s="299">
        <v>-22</v>
      </c>
      <c r="AA11" s="300">
        <v>-87</v>
      </c>
      <c r="AB11" s="320">
        <v>-197</v>
      </c>
      <c r="AC11" s="218"/>
      <c r="AD11" s="298">
        <v>-24</v>
      </c>
      <c r="AE11" s="299">
        <v>-254</v>
      </c>
      <c r="AF11" s="299">
        <v>-30</v>
      </c>
      <c r="AG11" s="300">
        <v>0</v>
      </c>
      <c r="AH11" s="320">
        <v>-308</v>
      </c>
      <c r="AI11" s="218"/>
      <c r="AJ11" s="298">
        <v>-22</v>
      </c>
      <c r="AK11" s="299">
        <v>0</v>
      </c>
      <c r="AL11" s="299">
        <v>0</v>
      </c>
      <c r="AM11" s="300">
        <v>-42</v>
      </c>
      <c r="AN11" s="320">
        <v>-64</v>
      </c>
      <c r="AO11" s="218"/>
      <c r="AP11" s="298">
        <v>0</v>
      </c>
      <c r="AQ11" s="299">
        <v>0</v>
      </c>
      <c r="AR11" s="300">
        <v>0</v>
      </c>
      <c r="AS11" s="320">
        <v>0</v>
      </c>
      <c r="AT11" s="1"/>
    </row>
    <row r="12" spans="1:46" ht="13.4" customHeight="1" x14ac:dyDescent="0.25">
      <c r="A12" s="229" t="s">
        <v>158</v>
      </c>
      <c r="B12" s="320">
        <v>-2656</v>
      </c>
      <c r="C12" s="218"/>
      <c r="D12" s="320">
        <v>-4189</v>
      </c>
      <c r="E12" s="218"/>
      <c r="F12" s="320">
        <v>-5696</v>
      </c>
      <c r="G12" s="218"/>
      <c r="H12" s="320">
        <v>-7168</v>
      </c>
      <c r="I12" s="218"/>
      <c r="J12" s="320">
        <v>-6516</v>
      </c>
      <c r="K12" s="218"/>
      <c r="L12" s="320">
        <v>-6290</v>
      </c>
      <c r="M12" s="218"/>
      <c r="N12" s="320">
        <v>-5463</v>
      </c>
      <c r="O12" s="218"/>
      <c r="P12" s="320">
        <v>-7667</v>
      </c>
      <c r="Q12" s="218"/>
      <c r="R12" s="320">
        <v>-9749</v>
      </c>
      <c r="S12" s="218"/>
      <c r="T12" s="320">
        <v>-17323</v>
      </c>
      <c r="U12" s="268"/>
      <c r="V12" s="474">
        <v>-26324</v>
      </c>
      <c r="W12" s="218"/>
      <c r="X12" s="298">
        <v>-8312</v>
      </c>
      <c r="Y12" s="299">
        <v>-10798</v>
      </c>
      <c r="Z12" s="299">
        <v>-9568</v>
      </c>
      <c r="AA12" s="300">
        <v>-8629</v>
      </c>
      <c r="AB12" s="320">
        <v>-37307</v>
      </c>
      <c r="AC12" s="218"/>
      <c r="AD12" s="298">
        <v>-8934</v>
      </c>
      <c r="AE12" s="299">
        <v>-9180</v>
      </c>
      <c r="AF12" s="299">
        <v>-11362</v>
      </c>
      <c r="AG12" s="300">
        <v>-11371</v>
      </c>
      <c r="AH12" s="320">
        <v>-40847</v>
      </c>
      <c r="AI12" s="218"/>
      <c r="AJ12" s="298">
        <v>-11233</v>
      </c>
      <c r="AK12" s="299">
        <v>-10688</v>
      </c>
      <c r="AL12" s="299">
        <v>-12716</v>
      </c>
      <c r="AM12" s="300">
        <v>-14015</v>
      </c>
      <c r="AN12" s="320">
        <v>-48652</v>
      </c>
      <c r="AO12" s="218"/>
      <c r="AP12" s="298">
        <v>-12471</v>
      </c>
      <c r="AQ12" s="299">
        <v>-10946</v>
      </c>
      <c r="AR12" s="300">
        <v>-12407</v>
      </c>
      <c r="AS12" s="320">
        <v>-35824</v>
      </c>
      <c r="AT12" s="1"/>
    </row>
    <row r="13" spans="1:46" ht="13.4" customHeight="1" x14ac:dyDescent="0.25">
      <c r="A13" s="229" t="s">
        <v>274</v>
      </c>
      <c r="B13" s="320">
        <v>0</v>
      </c>
      <c r="C13" s="218"/>
      <c r="D13" s="320">
        <v>0</v>
      </c>
      <c r="E13" s="218"/>
      <c r="F13" s="320">
        <v>0</v>
      </c>
      <c r="G13" s="218"/>
      <c r="H13" s="320">
        <v>0</v>
      </c>
      <c r="I13" s="218"/>
      <c r="J13" s="320">
        <v>0</v>
      </c>
      <c r="K13" s="218"/>
      <c r="L13" s="320">
        <v>0</v>
      </c>
      <c r="M13" s="218"/>
      <c r="N13" s="320">
        <v>0</v>
      </c>
      <c r="O13" s="218"/>
      <c r="P13" s="320">
        <v>0</v>
      </c>
      <c r="Q13" s="218"/>
      <c r="R13" s="320">
        <v>0</v>
      </c>
      <c r="S13" s="218"/>
      <c r="T13" s="320">
        <v>8055</v>
      </c>
      <c r="U13" s="268"/>
      <c r="V13" s="474">
        <v>8613</v>
      </c>
      <c r="W13" s="218"/>
      <c r="X13" s="298">
        <v>0</v>
      </c>
      <c r="Y13" s="299">
        <v>0</v>
      </c>
      <c r="Z13" s="299">
        <v>0</v>
      </c>
      <c r="AA13" s="300">
        <v>0</v>
      </c>
      <c r="AB13" s="320">
        <v>0</v>
      </c>
      <c r="AC13" s="218"/>
      <c r="AD13" s="298">
        <v>0</v>
      </c>
      <c r="AE13" s="299">
        <v>0</v>
      </c>
      <c r="AF13" s="299">
        <v>49241</v>
      </c>
      <c r="AG13" s="300">
        <v>0</v>
      </c>
      <c r="AH13" s="320">
        <v>49241</v>
      </c>
      <c r="AI13" s="218"/>
      <c r="AJ13" s="298">
        <v>0</v>
      </c>
      <c r="AK13" s="299">
        <v>0</v>
      </c>
      <c r="AL13" s="299">
        <v>0</v>
      </c>
      <c r="AM13" s="300">
        <v>0</v>
      </c>
      <c r="AN13" s="320">
        <v>0</v>
      </c>
      <c r="AO13" s="218"/>
      <c r="AP13" s="298">
        <v>0</v>
      </c>
      <c r="AQ13" s="299">
        <v>0</v>
      </c>
      <c r="AR13" s="300">
        <v>0</v>
      </c>
      <c r="AS13" s="320">
        <v>0</v>
      </c>
      <c r="AT13" s="1"/>
    </row>
    <row r="14" spans="1:46" ht="13.4" customHeight="1" x14ac:dyDescent="0.25">
      <c r="A14" s="229" t="s">
        <v>163</v>
      </c>
      <c r="B14" s="321">
        <v>0</v>
      </c>
      <c r="C14" s="218"/>
      <c r="D14" s="321">
        <v>0</v>
      </c>
      <c r="E14" s="218"/>
      <c r="F14" s="321">
        <v>0</v>
      </c>
      <c r="G14" s="218"/>
      <c r="H14" s="321">
        <v>0</v>
      </c>
      <c r="I14" s="218"/>
      <c r="J14" s="321">
        <v>0</v>
      </c>
      <c r="K14" s="218"/>
      <c r="L14" s="321">
        <v>0</v>
      </c>
      <c r="M14" s="218"/>
      <c r="N14" s="321">
        <v>0</v>
      </c>
      <c r="O14" s="218"/>
      <c r="P14" s="321">
        <v>0</v>
      </c>
      <c r="Q14" s="218"/>
      <c r="R14" s="321">
        <v>0</v>
      </c>
      <c r="S14" s="218"/>
      <c r="T14" s="321">
        <v>0</v>
      </c>
      <c r="U14" s="268"/>
      <c r="V14" s="475">
        <v>3624</v>
      </c>
      <c r="W14" s="218"/>
      <c r="X14" s="301">
        <v>0</v>
      </c>
      <c r="Y14" s="302">
        <v>0</v>
      </c>
      <c r="Z14" s="302">
        <v>0</v>
      </c>
      <c r="AA14" s="303">
        <v>0</v>
      </c>
      <c r="AB14" s="321">
        <v>0</v>
      </c>
      <c r="AC14" s="218"/>
      <c r="AD14" s="301">
        <v>0</v>
      </c>
      <c r="AE14" s="302">
        <v>0</v>
      </c>
      <c r="AF14" s="302">
        <v>0</v>
      </c>
      <c r="AG14" s="303">
        <v>0</v>
      </c>
      <c r="AH14" s="321">
        <v>0</v>
      </c>
      <c r="AI14" s="218"/>
      <c r="AJ14" s="301">
        <v>0</v>
      </c>
      <c r="AK14" s="302">
        <v>0</v>
      </c>
      <c r="AL14" s="302">
        <v>0</v>
      </c>
      <c r="AM14" s="303">
        <v>0</v>
      </c>
      <c r="AN14" s="321">
        <v>0</v>
      </c>
      <c r="AO14" s="218"/>
      <c r="AP14" s="301">
        <v>0</v>
      </c>
      <c r="AQ14" s="302">
        <v>0</v>
      </c>
      <c r="AR14" s="303">
        <v>0</v>
      </c>
      <c r="AS14" s="321">
        <v>0</v>
      </c>
      <c r="AT14" s="1"/>
    </row>
    <row r="15" spans="1:46" ht="13.4" customHeight="1" x14ac:dyDescent="0.25">
      <c r="A15" s="223" t="s">
        <v>275</v>
      </c>
      <c r="B15" s="476">
        <v>7052</v>
      </c>
      <c r="C15" s="218"/>
      <c r="D15" s="476">
        <v>-12657</v>
      </c>
      <c r="E15" s="218"/>
      <c r="F15" s="476">
        <v>19346</v>
      </c>
      <c r="G15" s="218"/>
      <c r="H15" s="476">
        <v>46200</v>
      </c>
      <c r="I15" s="218"/>
      <c r="J15" s="476">
        <v>52131</v>
      </c>
      <c r="K15" s="218"/>
      <c r="L15" s="476">
        <v>121249</v>
      </c>
      <c r="M15" s="218"/>
      <c r="N15" s="476">
        <v>94627</v>
      </c>
      <c r="O15" s="218"/>
      <c r="P15" s="476">
        <v>54392</v>
      </c>
      <c r="Q15" s="218"/>
      <c r="R15" s="476">
        <v>71615</v>
      </c>
      <c r="S15" s="218"/>
      <c r="T15" s="476">
        <v>156691</v>
      </c>
      <c r="U15" s="218"/>
      <c r="V15" s="476">
        <v>152360</v>
      </c>
      <c r="W15" s="218"/>
      <c r="X15" s="477">
        <v>-18057</v>
      </c>
      <c r="Y15" s="478">
        <v>77258</v>
      </c>
      <c r="Z15" s="478">
        <v>-21261</v>
      </c>
      <c r="AA15" s="479">
        <v>7135</v>
      </c>
      <c r="AB15" s="476">
        <v>45075</v>
      </c>
      <c r="AC15" s="218"/>
      <c r="AD15" s="477">
        <v>-13036</v>
      </c>
      <c r="AE15" s="478">
        <v>132712</v>
      </c>
      <c r="AF15" s="478">
        <v>-3027</v>
      </c>
      <c r="AG15" s="479">
        <v>22839</v>
      </c>
      <c r="AH15" s="476">
        <v>139488</v>
      </c>
      <c r="AI15" s="218"/>
      <c r="AJ15" s="477">
        <v>-10061</v>
      </c>
      <c r="AK15" s="478">
        <v>154841</v>
      </c>
      <c r="AL15" s="478">
        <v>-14903</v>
      </c>
      <c r="AM15" s="479">
        <v>81939</v>
      </c>
      <c r="AN15" s="476">
        <v>211816</v>
      </c>
      <c r="AO15" s="218"/>
      <c r="AP15" s="477">
        <v>36241</v>
      </c>
      <c r="AQ15" s="478">
        <v>177345</v>
      </c>
      <c r="AR15" s="479">
        <v>-3987</v>
      </c>
      <c r="AS15" s="476">
        <v>209599</v>
      </c>
      <c r="AT15" s="1"/>
    </row>
    <row r="16" spans="1:46" ht="13.4" customHeight="1" x14ac:dyDescent="0.25">
      <c r="A16" s="216"/>
      <c r="B16" s="257"/>
      <c r="C16" s="216"/>
      <c r="D16" s="257"/>
      <c r="E16" s="216"/>
      <c r="F16" s="257"/>
      <c r="G16" s="216"/>
      <c r="H16" s="257"/>
      <c r="I16" s="216"/>
      <c r="J16" s="257"/>
      <c r="K16" s="216"/>
      <c r="L16" s="257"/>
      <c r="M16" s="216"/>
      <c r="N16" s="257"/>
      <c r="O16" s="216"/>
      <c r="P16" s="257"/>
      <c r="Q16" s="216"/>
      <c r="R16" s="257"/>
      <c r="S16" s="216"/>
      <c r="T16" s="257"/>
      <c r="U16" s="216"/>
      <c r="V16" s="257"/>
      <c r="W16" s="216"/>
      <c r="X16" s="257"/>
      <c r="Y16" s="257"/>
      <c r="Z16" s="257"/>
      <c r="AA16" s="257"/>
      <c r="AB16" s="257"/>
      <c r="AC16" s="216"/>
      <c r="AD16" s="257"/>
      <c r="AE16" s="257"/>
      <c r="AF16" s="257"/>
      <c r="AG16" s="257"/>
      <c r="AH16" s="257"/>
      <c r="AI16" s="216"/>
      <c r="AJ16" s="257"/>
      <c r="AK16" s="257"/>
      <c r="AL16" s="257"/>
      <c r="AM16" s="257"/>
      <c r="AN16" s="257"/>
      <c r="AO16" s="216"/>
      <c r="AP16" s="257"/>
      <c r="AQ16" s="257"/>
      <c r="AR16" s="257"/>
      <c r="AS16" s="257"/>
    </row>
    <row r="17" spans="1:46" ht="13.4" customHeight="1" x14ac:dyDescent="0.25">
      <c r="A17" s="480" t="s">
        <v>276</v>
      </c>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615"/>
      <c r="AQ17" s="615"/>
      <c r="AR17" s="615"/>
      <c r="AS17" s="615"/>
    </row>
    <row r="18" spans="1:46" ht="13.4" customHeight="1" x14ac:dyDescent="0.25">
      <c r="A18" s="229" t="s">
        <v>277</v>
      </c>
      <c r="B18" s="481">
        <v>0</v>
      </c>
      <c r="C18" s="218"/>
      <c r="D18" s="481">
        <v>0</v>
      </c>
      <c r="E18" s="218"/>
      <c r="F18" s="481">
        <v>0</v>
      </c>
      <c r="G18" s="218"/>
      <c r="H18" s="481">
        <v>0</v>
      </c>
      <c r="I18" s="218"/>
      <c r="J18" s="481">
        <v>0</v>
      </c>
      <c r="K18" s="218"/>
      <c r="L18" s="481">
        <v>0</v>
      </c>
      <c r="M18" s="218"/>
      <c r="N18" s="481">
        <v>0</v>
      </c>
      <c r="O18" s="218"/>
      <c r="P18" s="481">
        <v>0</v>
      </c>
      <c r="Q18" s="218"/>
      <c r="R18" s="481">
        <v>0</v>
      </c>
      <c r="S18" s="218"/>
      <c r="T18" s="481">
        <v>13192</v>
      </c>
      <c r="U18" s="218"/>
      <c r="V18" s="481">
        <v>7535</v>
      </c>
      <c r="W18" s="218"/>
      <c r="X18" s="482">
        <v>2077</v>
      </c>
      <c r="Y18" s="483">
        <v>2835</v>
      </c>
      <c r="Z18" s="483">
        <v>7187</v>
      </c>
      <c r="AA18" s="484">
        <v>2323</v>
      </c>
      <c r="AB18" s="481">
        <v>14422</v>
      </c>
      <c r="AC18" s="218"/>
      <c r="AD18" s="482">
        <v>0</v>
      </c>
      <c r="AE18" s="483">
        <v>112</v>
      </c>
      <c r="AF18" s="483">
        <v>419</v>
      </c>
      <c r="AG18" s="484">
        <v>0</v>
      </c>
      <c r="AH18" s="481">
        <v>531</v>
      </c>
      <c r="AI18" s="218"/>
      <c r="AJ18" s="482">
        <v>3565</v>
      </c>
      <c r="AK18" s="483">
        <v>3660</v>
      </c>
      <c r="AL18" s="483">
        <v>4395</v>
      </c>
      <c r="AM18" s="484">
        <v>251</v>
      </c>
      <c r="AN18" s="481">
        <v>11871</v>
      </c>
      <c r="AO18" s="218"/>
      <c r="AP18" s="482">
        <v>0</v>
      </c>
      <c r="AQ18" s="483">
        <v>140</v>
      </c>
      <c r="AR18" s="484">
        <v>1451</v>
      </c>
      <c r="AS18" s="481">
        <v>1591</v>
      </c>
      <c r="AT18" s="1"/>
    </row>
    <row r="19" spans="1:46" ht="13.4" customHeight="1" x14ac:dyDescent="0.25">
      <c r="A19" s="229" t="s">
        <v>278</v>
      </c>
      <c r="B19" s="321">
        <v>0</v>
      </c>
      <c r="C19" s="218"/>
      <c r="D19" s="321">
        <v>0</v>
      </c>
      <c r="E19" s="218"/>
      <c r="F19" s="321">
        <v>0</v>
      </c>
      <c r="G19" s="218"/>
      <c r="H19" s="321">
        <v>0</v>
      </c>
      <c r="I19" s="218"/>
      <c r="J19" s="321">
        <v>0</v>
      </c>
      <c r="K19" s="218"/>
      <c r="L19" s="321">
        <v>0</v>
      </c>
      <c r="M19" s="218"/>
      <c r="N19" s="321">
        <v>0</v>
      </c>
      <c r="O19" s="218"/>
      <c r="P19" s="321">
        <v>0</v>
      </c>
      <c r="Q19" s="218"/>
      <c r="R19" s="321">
        <v>0</v>
      </c>
      <c r="S19" s="218"/>
      <c r="T19" s="321">
        <v>519</v>
      </c>
      <c r="U19" s="218"/>
      <c r="V19" s="321">
        <v>2608</v>
      </c>
      <c r="W19" s="218"/>
      <c r="X19" s="485">
        <v>0</v>
      </c>
      <c r="Y19" s="486">
        <v>0</v>
      </c>
      <c r="Z19" s="486">
        <v>7523</v>
      </c>
      <c r="AA19" s="487">
        <v>7499</v>
      </c>
      <c r="AB19" s="321">
        <v>15022</v>
      </c>
      <c r="AC19" s="218"/>
      <c r="AD19" s="485">
        <v>4082</v>
      </c>
      <c r="AE19" s="486">
        <v>6844</v>
      </c>
      <c r="AF19" s="486">
        <v>4180</v>
      </c>
      <c r="AG19" s="487">
        <v>2236</v>
      </c>
      <c r="AH19" s="321">
        <v>17342</v>
      </c>
      <c r="AI19" s="218"/>
      <c r="AJ19" s="485">
        <v>1231</v>
      </c>
      <c r="AK19" s="486">
        <v>425</v>
      </c>
      <c r="AL19" s="486">
        <v>3120</v>
      </c>
      <c r="AM19" s="487">
        <v>1256</v>
      </c>
      <c r="AN19" s="321">
        <v>6032</v>
      </c>
      <c r="AO19" s="218"/>
      <c r="AP19" s="485">
        <v>2262</v>
      </c>
      <c r="AQ19" s="486">
        <v>494</v>
      </c>
      <c r="AR19" s="487">
        <v>2314</v>
      </c>
      <c r="AS19" s="321">
        <v>5070</v>
      </c>
      <c r="AT19" s="1"/>
    </row>
    <row r="20" spans="1:46" ht="4.1500000000000004" customHeight="1" x14ac:dyDescent="0.25">
      <c r="A20" s="216"/>
      <c r="B20" s="262"/>
      <c r="C20" s="216"/>
      <c r="D20" s="262"/>
      <c r="E20" s="216"/>
      <c r="F20" s="262"/>
      <c r="G20" s="216"/>
      <c r="H20" s="262"/>
      <c r="I20" s="216"/>
      <c r="J20" s="262"/>
      <c r="K20" s="216"/>
      <c r="L20" s="262"/>
      <c r="M20" s="216"/>
      <c r="N20" s="262"/>
      <c r="O20" s="216"/>
      <c r="P20" s="262"/>
      <c r="Q20" s="216"/>
      <c r="R20" s="262"/>
      <c r="S20" s="216"/>
      <c r="T20" s="262"/>
      <c r="U20" s="216"/>
      <c r="V20" s="262"/>
      <c r="W20" s="216"/>
      <c r="X20" s="262"/>
      <c r="Y20" s="262"/>
      <c r="Z20" s="262"/>
      <c r="AA20" s="262"/>
      <c r="AB20" s="262"/>
      <c r="AC20" s="216"/>
      <c r="AD20" s="262"/>
      <c r="AE20" s="262"/>
      <c r="AF20" s="262"/>
      <c r="AG20" s="262"/>
      <c r="AH20" s="262"/>
      <c r="AI20" s="216"/>
      <c r="AJ20" s="262"/>
      <c r="AK20" s="262"/>
      <c r="AL20" s="262"/>
      <c r="AM20" s="262"/>
      <c r="AN20" s="262"/>
      <c r="AO20" s="216"/>
      <c r="AP20" s="616"/>
      <c r="AQ20" s="616"/>
      <c r="AR20" s="616"/>
      <c r="AS20" s="616"/>
    </row>
    <row r="21" spans="1:46" ht="13.4" customHeight="1" x14ac:dyDescent="0.25">
      <c r="A21" s="229" t="s">
        <v>279</v>
      </c>
      <c r="B21" s="481">
        <v>1089</v>
      </c>
      <c r="C21" s="218"/>
      <c r="D21" s="481">
        <v>1789</v>
      </c>
      <c r="E21" s="218"/>
      <c r="F21" s="481">
        <v>1635</v>
      </c>
      <c r="G21" s="218"/>
      <c r="H21" s="481">
        <v>1391</v>
      </c>
      <c r="I21" s="218"/>
      <c r="J21" s="481">
        <v>883</v>
      </c>
      <c r="K21" s="218"/>
      <c r="L21" s="481">
        <v>219</v>
      </c>
      <c r="M21" s="218"/>
      <c r="N21" s="481">
        <v>1487</v>
      </c>
      <c r="O21" s="218"/>
      <c r="P21" s="481">
        <v>4762</v>
      </c>
      <c r="Q21" s="218"/>
      <c r="R21" s="481">
        <v>6446</v>
      </c>
      <c r="S21" s="218"/>
      <c r="T21" s="481">
        <v>8520</v>
      </c>
      <c r="U21" s="218"/>
      <c r="V21" s="481">
        <v>37623</v>
      </c>
      <c r="W21" s="218"/>
      <c r="X21" s="482">
        <v>5362</v>
      </c>
      <c r="Y21" s="483">
        <v>14793</v>
      </c>
      <c r="Z21" s="483">
        <v>7275</v>
      </c>
      <c r="AA21" s="484">
        <v>17845</v>
      </c>
      <c r="AB21" s="481">
        <v>45275</v>
      </c>
      <c r="AC21" s="218"/>
      <c r="AD21" s="482">
        <v>8430</v>
      </c>
      <c r="AE21" s="483">
        <v>17433</v>
      </c>
      <c r="AF21" s="483">
        <v>7991</v>
      </c>
      <c r="AG21" s="484">
        <v>22760</v>
      </c>
      <c r="AH21" s="481">
        <v>56614</v>
      </c>
      <c r="AI21" s="218"/>
      <c r="AJ21" s="482">
        <v>7549</v>
      </c>
      <c r="AK21" s="483">
        <v>22256</v>
      </c>
      <c r="AL21" s="483">
        <v>10082</v>
      </c>
      <c r="AM21" s="484">
        <v>24053</v>
      </c>
      <c r="AN21" s="481">
        <v>63940</v>
      </c>
      <c r="AO21" s="218"/>
      <c r="AP21" s="482">
        <v>9384</v>
      </c>
      <c r="AQ21" s="483">
        <v>23929</v>
      </c>
      <c r="AR21" s="484">
        <v>9450</v>
      </c>
      <c r="AS21" s="481">
        <v>42763</v>
      </c>
      <c r="AT21" s="1"/>
    </row>
    <row r="22" spans="1:46" ht="13.4" customHeight="1" x14ac:dyDescent="0.25">
      <c r="A22" s="229" t="s">
        <v>280</v>
      </c>
      <c r="B22" s="321">
        <v>0</v>
      </c>
      <c r="C22" s="218"/>
      <c r="D22" s="321">
        <v>0</v>
      </c>
      <c r="E22" s="218"/>
      <c r="F22" s="321">
        <v>0</v>
      </c>
      <c r="G22" s="218"/>
      <c r="H22" s="321">
        <v>0</v>
      </c>
      <c r="I22" s="218"/>
      <c r="J22" s="321">
        <v>0</v>
      </c>
      <c r="K22" s="218"/>
      <c r="L22" s="321">
        <v>0</v>
      </c>
      <c r="M22" s="218"/>
      <c r="N22" s="321">
        <v>0</v>
      </c>
      <c r="O22" s="218"/>
      <c r="P22" s="321">
        <v>0</v>
      </c>
      <c r="Q22" s="218"/>
      <c r="R22" s="321">
        <v>0</v>
      </c>
      <c r="S22" s="218"/>
      <c r="T22" s="321">
        <v>0</v>
      </c>
      <c r="U22" s="218"/>
      <c r="V22" s="321">
        <v>-6287</v>
      </c>
      <c r="W22" s="218"/>
      <c r="X22" s="301">
        <v>-1970</v>
      </c>
      <c r="Y22" s="302">
        <v>-1956</v>
      </c>
      <c r="Z22" s="302">
        <v>-1897</v>
      </c>
      <c r="AA22" s="303">
        <v>-1904</v>
      </c>
      <c r="AB22" s="321">
        <v>-7727</v>
      </c>
      <c r="AC22" s="218"/>
      <c r="AD22" s="301">
        <v>-1911</v>
      </c>
      <c r="AE22" s="302">
        <v>-1896</v>
      </c>
      <c r="AF22" s="302">
        <v>-1838</v>
      </c>
      <c r="AG22" s="303">
        <v>-1844</v>
      </c>
      <c r="AH22" s="321">
        <v>-7489</v>
      </c>
      <c r="AI22" s="218"/>
      <c r="AJ22" s="301">
        <v>-1849</v>
      </c>
      <c r="AK22" s="302">
        <v>-1833</v>
      </c>
      <c r="AL22" s="302">
        <v>-1775</v>
      </c>
      <c r="AM22" s="303">
        <v>-1779</v>
      </c>
      <c r="AN22" s="321">
        <v>-7236</v>
      </c>
      <c r="AO22" s="218"/>
      <c r="AP22" s="301">
        <v>0</v>
      </c>
      <c r="AQ22" s="302">
        <v>0</v>
      </c>
      <c r="AR22" s="303">
        <v>0</v>
      </c>
      <c r="AS22" s="321">
        <v>0</v>
      </c>
      <c r="AT22" s="1"/>
    </row>
    <row r="23" spans="1:46" ht="13.4" customHeight="1" x14ac:dyDescent="0.25">
      <c r="A23" s="229" t="s">
        <v>281</v>
      </c>
      <c r="B23" s="324">
        <v>1089</v>
      </c>
      <c r="C23" s="218"/>
      <c r="D23" s="324">
        <v>1789</v>
      </c>
      <c r="E23" s="218"/>
      <c r="F23" s="324">
        <v>1635</v>
      </c>
      <c r="G23" s="218"/>
      <c r="H23" s="324">
        <v>1391</v>
      </c>
      <c r="I23" s="218"/>
      <c r="J23" s="324">
        <v>883</v>
      </c>
      <c r="K23" s="218"/>
      <c r="L23" s="324">
        <v>219</v>
      </c>
      <c r="M23" s="218"/>
      <c r="N23" s="324">
        <v>1487</v>
      </c>
      <c r="O23" s="218"/>
      <c r="P23" s="324">
        <v>4762</v>
      </c>
      <c r="Q23" s="218"/>
      <c r="R23" s="324">
        <v>6446</v>
      </c>
      <c r="S23" s="218"/>
      <c r="T23" s="324">
        <v>8520</v>
      </c>
      <c r="U23" s="218"/>
      <c r="V23" s="324">
        <v>31336</v>
      </c>
      <c r="W23" s="218"/>
      <c r="X23" s="488">
        <v>3392</v>
      </c>
      <c r="Y23" s="489">
        <v>12837</v>
      </c>
      <c r="Z23" s="489">
        <v>5378</v>
      </c>
      <c r="AA23" s="490">
        <v>15941</v>
      </c>
      <c r="AB23" s="324">
        <v>37548</v>
      </c>
      <c r="AC23" s="218"/>
      <c r="AD23" s="488">
        <v>6519</v>
      </c>
      <c r="AE23" s="489">
        <v>15537</v>
      </c>
      <c r="AF23" s="489">
        <v>6153</v>
      </c>
      <c r="AG23" s="490">
        <v>20916</v>
      </c>
      <c r="AH23" s="324">
        <v>49125</v>
      </c>
      <c r="AI23" s="218"/>
      <c r="AJ23" s="488">
        <v>5700</v>
      </c>
      <c r="AK23" s="489">
        <v>20423</v>
      </c>
      <c r="AL23" s="489">
        <v>8307</v>
      </c>
      <c r="AM23" s="490">
        <v>22274</v>
      </c>
      <c r="AN23" s="324">
        <v>56704</v>
      </c>
      <c r="AO23" s="218"/>
      <c r="AP23" s="488">
        <v>9384</v>
      </c>
      <c r="AQ23" s="489">
        <v>23929</v>
      </c>
      <c r="AR23" s="490">
        <v>9450</v>
      </c>
      <c r="AS23" s="324">
        <v>42763</v>
      </c>
      <c r="AT23" s="1"/>
    </row>
    <row r="24" spans="1:46" ht="10.9" customHeight="1" x14ac:dyDescent="0.25">
      <c r="A24" s="216"/>
      <c r="B24" s="255"/>
      <c r="C24" s="218"/>
      <c r="D24" s="255"/>
      <c r="E24" s="218"/>
      <c r="F24" s="255"/>
      <c r="G24" s="218"/>
      <c r="H24" s="255"/>
      <c r="I24" s="218"/>
      <c r="J24" s="255"/>
      <c r="K24" s="218"/>
      <c r="L24" s="255"/>
      <c r="M24" s="218"/>
      <c r="N24" s="255"/>
      <c r="O24" s="218"/>
      <c r="P24" s="255"/>
      <c r="Q24" s="218"/>
      <c r="R24" s="255"/>
      <c r="S24" s="218"/>
      <c r="T24" s="255"/>
      <c r="U24" s="218"/>
      <c r="V24" s="255"/>
      <c r="W24" s="218"/>
      <c r="X24" s="256"/>
      <c r="Y24" s="257"/>
      <c r="Z24" s="257"/>
      <c r="AA24" s="258"/>
      <c r="AB24" s="255"/>
      <c r="AC24" s="218"/>
      <c r="AD24" s="256"/>
      <c r="AE24" s="257"/>
      <c r="AF24" s="257"/>
      <c r="AG24" s="258"/>
      <c r="AH24" s="255"/>
      <c r="AI24" s="218"/>
      <c r="AJ24" s="256"/>
      <c r="AK24" s="257"/>
      <c r="AL24" s="257"/>
      <c r="AM24" s="258"/>
      <c r="AN24" s="255"/>
      <c r="AO24" s="218"/>
      <c r="AP24" s="256"/>
      <c r="AQ24" s="257"/>
      <c r="AR24" s="258"/>
      <c r="AS24" s="255"/>
      <c r="AT24" s="1"/>
    </row>
    <row r="25" spans="1:46" ht="13.4" customHeight="1" x14ac:dyDescent="0.25">
      <c r="A25" s="229" t="s">
        <v>282</v>
      </c>
      <c r="B25" s="491">
        <v>0.1638</v>
      </c>
      <c r="C25" s="492"/>
      <c r="D25" s="491">
        <v>0.24554999999999999</v>
      </c>
      <c r="E25" s="492"/>
      <c r="F25" s="491">
        <v>0.15659000000000001</v>
      </c>
      <c r="G25" s="492"/>
      <c r="H25" s="491">
        <v>0.14788999999999999</v>
      </c>
      <c r="I25" s="492"/>
      <c r="J25" s="491">
        <v>0.15121999999999999</v>
      </c>
      <c r="K25" s="492"/>
      <c r="L25" s="491">
        <v>4.5780000000000001E-2</v>
      </c>
      <c r="M25" s="492"/>
      <c r="N25" s="491">
        <v>4.5497000000000003E-2</v>
      </c>
      <c r="O25" s="492"/>
      <c r="P25" s="491">
        <v>6.7666000000000004E-2</v>
      </c>
      <c r="Q25" s="492"/>
      <c r="R25" s="491">
        <v>5.6778000000000002E-2</v>
      </c>
      <c r="S25" s="492"/>
      <c r="T25" s="491">
        <v>4.919967133E-2</v>
      </c>
      <c r="U25" s="492"/>
      <c r="V25" s="491">
        <v>4.497875891E-2</v>
      </c>
      <c r="W25" s="492"/>
      <c r="X25" s="493">
        <v>4.3539404980000002E-2</v>
      </c>
      <c r="Y25" s="494">
        <v>2.9368069050000001E-2</v>
      </c>
      <c r="Z25" s="494">
        <v>3.7516459770000003E-2</v>
      </c>
      <c r="AA25" s="495">
        <v>3.055527987E-2</v>
      </c>
      <c r="AB25" s="491">
        <v>3.4727370219999998E-2</v>
      </c>
      <c r="AC25" s="492"/>
      <c r="AD25" s="493">
        <v>3.6274774359999998E-2</v>
      </c>
      <c r="AE25" s="494">
        <v>2.4E-2</v>
      </c>
      <c r="AF25" s="494">
        <v>1.4E-2</v>
      </c>
      <c r="AG25" s="495">
        <v>2.1000000000000001E-2</v>
      </c>
      <c r="AH25" s="491">
        <v>2.4E-2</v>
      </c>
      <c r="AI25" s="492"/>
      <c r="AJ25" s="493">
        <v>3.5999999999999997E-2</v>
      </c>
      <c r="AK25" s="494">
        <v>2.1000000000000001E-2</v>
      </c>
      <c r="AL25" s="494">
        <v>2.9000000000000001E-2</v>
      </c>
      <c r="AM25" s="495">
        <v>1.9E-2</v>
      </c>
      <c r="AN25" s="491">
        <v>2.5999999999999999E-2</v>
      </c>
      <c r="AO25" s="492"/>
      <c r="AP25" s="493">
        <v>2.1999999999999999E-2</v>
      </c>
      <c r="AQ25" s="494">
        <v>1.7000000000000001E-2</v>
      </c>
      <c r="AR25" s="495">
        <v>1.8000000000000002E-2</v>
      </c>
      <c r="AS25" s="491">
        <v>1.9E-2</v>
      </c>
      <c r="AT25" s="1"/>
    </row>
    <row r="26" spans="1:46" ht="13.4" customHeight="1" x14ac:dyDescent="0.25">
      <c r="A26" s="229" t="s">
        <v>283</v>
      </c>
      <c r="B26" s="496">
        <v>0.1638</v>
      </c>
      <c r="C26" s="492"/>
      <c r="D26" s="496">
        <v>0.24554999999999999</v>
      </c>
      <c r="E26" s="492"/>
      <c r="F26" s="496">
        <v>0.15659000000000001</v>
      </c>
      <c r="G26" s="492"/>
      <c r="H26" s="496">
        <v>0.14788999999999999</v>
      </c>
      <c r="I26" s="492"/>
      <c r="J26" s="496">
        <v>0.15121999999999999</v>
      </c>
      <c r="K26" s="492"/>
      <c r="L26" s="496">
        <v>4.5780000000000001E-2</v>
      </c>
      <c r="M26" s="492"/>
      <c r="N26" s="496">
        <v>4.5497000000000003E-2</v>
      </c>
      <c r="O26" s="492"/>
      <c r="P26" s="496">
        <v>6.7666000000000004E-2</v>
      </c>
      <c r="Q26" s="492"/>
      <c r="R26" s="496">
        <v>5.6778000000000002E-2</v>
      </c>
      <c r="S26" s="492"/>
      <c r="T26" s="496">
        <v>5.9567000000000002E-2</v>
      </c>
      <c r="U26" s="492"/>
      <c r="V26" s="496">
        <v>4.9199E-2</v>
      </c>
      <c r="W26" s="492"/>
      <c r="X26" s="259">
        <v>4.8000000000000001E-2</v>
      </c>
      <c r="Y26" s="260">
        <v>3.4000000000000002E-2</v>
      </c>
      <c r="Z26" s="260">
        <v>5.0999999999999997E-2</v>
      </c>
      <c r="AA26" s="261">
        <v>3.5000000000000003E-2</v>
      </c>
      <c r="AB26" s="496">
        <v>4.1480000000000003E-2</v>
      </c>
      <c r="AC26" s="492"/>
      <c r="AD26" s="259">
        <v>3.5999999999999997E-2</v>
      </c>
      <c r="AE26" s="260">
        <v>2.4E-2</v>
      </c>
      <c r="AF26" s="260">
        <v>1.4E-2</v>
      </c>
      <c r="AG26" s="261">
        <v>2.1000000000000001E-2</v>
      </c>
      <c r="AH26" s="496">
        <v>2.4E-2</v>
      </c>
      <c r="AI26" s="492"/>
      <c r="AJ26" s="259">
        <v>4.2000000000000003E-2</v>
      </c>
      <c r="AK26" s="260">
        <v>2.5999999999999999E-2</v>
      </c>
      <c r="AL26" s="260">
        <v>3.5999999999999997E-2</v>
      </c>
      <c r="AM26" s="261">
        <v>1.9E-2</v>
      </c>
      <c r="AN26" s="496">
        <v>0.03</v>
      </c>
      <c r="AO26" s="492"/>
      <c r="AP26" s="259">
        <v>2.1999999999999999E-2</v>
      </c>
      <c r="AQ26" s="260">
        <v>1.7000000000000001E-2</v>
      </c>
      <c r="AR26" s="261">
        <v>0.02</v>
      </c>
      <c r="AS26" s="496">
        <v>0.02</v>
      </c>
      <c r="AT26" s="1"/>
    </row>
    <row r="27" spans="1:46" ht="16.75" customHeight="1" x14ac:dyDescent="0.25">
      <c r="A27" s="216"/>
      <c r="B27" s="257"/>
      <c r="C27" s="216"/>
      <c r="D27" s="257"/>
      <c r="E27" s="216"/>
      <c r="F27" s="257"/>
      <c r="G27" s="216"/>
      <c r="H27" s="257"/>
      <c r="I27" s="216"/>
      <c r="J27" s="257"/>
      <c r="K27" s="216"/>
      <c r="L27" s="257"/>
      <c r="M27" s="216"/>
      <c r="N27" s="257"/>
      <c r="O27" s="216"/>
      <c r="P27" s="257"/>
      <c r="Q27" s="216"/>
      <c r="R27" s="257"/>
      <c r="S27" s="216"/>
      <c r="T27" s="257"/>
      <c r="U27" s="216"/>
      <c r="V27" s="257"/>
      <c r="W27" s="216"/>
      <c r="X27" s="257"/>
      <c r="Y27" s="257"/>
      <c r="Z27" s="257"/>
      <c r="AA27" s="257"/>
      <c r="AB27" s="257"/>
      <c r="AC27" s="216"/>
      <c r="AD27" s="257"/>
      <c r="AE27" s="257"/>
      <c r="AF27" s="257"/>
      <c r="AG27" s="257"/>
      <c r="AH27" s="257"/>
      <c r="AI27" s="216"/>
      <c r="AJ27" s="257"/>
      <c r="AK27" s="257"/>
      <c r="AL27" s="257"/>
      <c r="AM27" s="257"/>
      <c r="AN27" s="257"/>
      <c r="AO27" s="216"/>
      <c r="AP27" s="257"/>
      <c r="AQ27" s="257"/>
      <c r="AR27" s="257"/>
      <c r="AS27" s="257"/>
    </row>
    <row r="28" spans="1:46" ht="13.4" customHeight="1" x14ac:dyDescent="0.25">
      <c r="A28" s="658" t="s">
        <v>246</v>
      </c>
      <c r="B28" s="652"/>
      <c r="C28" s="652"/>
      <c r="D28" s="652"/>
      <c r="E28" s="652"/>
      <c r="F28" s="652"/>
      <c r="G28" s="652"/>
      <c r="H28" s="652"/>
      <c r="I28" s="652"/>
      <c r="J28" s="652"/>
      <c r="K28" s="652"/>
      <c r="L28" s="652"/>
      <c r="M28" s="652"/>
      <c r="N28" s="652"/>
      <c r="O28" s="652"/>
      <c r="P28" s="652"/>
      <c r="Q28" s="652"/>
      <c r="R28" s="652"/>
      <c r="S28" s="652"/>
      <c r="T28" s="652"/>
      <c r="U28" s="652"/>
      <c r="V28" s="652"/>
      <c r="W28" s="652"/>
      <c r="X28" s="652"/>
      <c r="Y28" s="652"/>
      <c r="Z28" s="652"/>
      <c r="AA28" s="652"/>
      <c r="AB28" s="652"/>
      <c r="AC28" s="652"/>
      <c r="AD28" s="652"/>
      <c r="AE28" s="652"/>
      <c r="AF28" s="652"/>
      <c r="AG28" s="652"/>
      <c r="AH28" s="652"/>
      <c r="AI28" s="652"/>
      <c r="AJ28" s="652"/>
      <c r="AK28" s="652"/>
      <c r="AL28" s="652"/>
      <c r="AM28" s="652"/>
      <c r="AN28" s="652"/>
      <c r="AO28" s="216"/>
      <c r="AP28" s="216"/>
      <c r="AQ28" s="216"/>
      <c r="AR28" s="615"/>
      <c r="AS28" s="216"/>
    </row>
    <row r="29" spans="1:46" ht="16.75" customHeight="1" x14ac:dyDescent="0.25">
      <c r="A29" s="216"/>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615"/>
      <c r="AS29" s="216"/>
    </row>
    <row r="30" spans="1:46" ht="16.75" customHeight="1" x14ac:dyDescent="0.25">
      <c r="A30" s="216"/>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615"/>
      <c r="AS30" s="216"/>
    </row>
    <row r="31" spans="1:46" ht="16.75" customHeight="1" x14ac:dyDescent="0.25">
      <c r="A31" s="216"/>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615"/>
      <c r="AS31" s="216"/>
    </row>
    <row r="32" spans="1:46" ht="16.75" customHeight="1" x14ac:dyDescent="0.25">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615"/>
      <c r="AS32" s="216"/>
    </row>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3">
    <mergeCell ref="A1:A3"/>
    <mergeCell ref="A4:A5"/>
    <mergeCell ref="A28:AN28"/>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05"/>
  <sheetViews>
    <sheetView topLeftCell="A25" workbookViewId="0">
      <selection activeCell="A12" sqref="A12"/>
    </sheetView>
  </sheetViews>
  <sheetFormatPr defaultColWidth="13.7265625" defaultRowHeight="12.5" x14ac:dyDescent="0.25"/>
  <cols>
    <col min="1" max="1" width="56.54296875" customWidth="1"/>
    <col min="2" max="2" width="10.1796875" bestFit="1" customWidth="1"/>
    <col min="3" max="3" width="11.1796875" bestFit="1" customWidth="1"/>
    <col min="4" max="4" width="10.1796875" bestFit="1" customWidth="1"/>
    <col min="5" max="7" width="11.1796875" bestFit="1" customWidth="1"/>
    <col min="8" max="10" width="10.1796875" bestFit="1" customWidth="1"/>
    <col min="11" max="17" width="11.1796875" bestFit="1" customWidth="1"/>
    <col min="18" max="19" width="11.1796875" customWidth="1"/>
    <col min="20" max="20" width="11.1796875" style="614" bestFit="1" customWidth="1"/>
    <col min="21" max="30" width="20.1796875" customWidth="1"/>
  </cols>
  <sheetData>
    <row r="1" spans="1:20" ht="16.75" customHeight="1" x14ac:dyDescent="0.25">
      <c r="A1" s="664" t="s">
        <v>0</v>
      </c>
    </row>
    <row r="2" spans="1:20" ht="16.75" customHeight="1" x14ac:dyDescent="0.25">
      <c r="A2" s="650"/>
    </row>
    <row r="3" spans="1:20" ht="16.75" customHeight="1" x14ac:dyDescent="0.25">
      <c r="A3" s="650"/>
    </row>
    <row r="4" spans="1:20" ht="35" x14ac:dyDescent="0.3">
      <c r="A4" s="418" t="s">
        <v>362</v>
      </c>
      <c r="B4" s="216"/>
      <c r="C4" s="216"/>
      <c r="D4" s="216"/>
      <c r="E4" s="216"/>
      <c r="F4" s="216"/>
      <c r="G4" s="216"/>
      <c r="H4" s="216"/>
      <c r="I4" s="216"/>
      <c r="J4" s="216"/>
      <c r="K4" s="216"/>
      <c r="L4" s="216"/>
      <c r="M4" s="216"/>
      <c r="N4" s="216"/>
      <c r="O4" s="216"/>
      <c r="P4" s="216"/>
      <c r="Q4" s="216"/>
      <c r="R4" s="216"/>
      <c r="S4" s="216"/>
      <c r="T4" s="615"/>
    </row>
    <row r="5" spans="1:20" ht="16.75" customHeight="1" x14ac:dyDescent="0.25">
      <c r="A5" s="216"/>
      <c r="B5" s="222" t="s">
        <v>13</v>
      </c>
      <c r="C5" s="222" t="s">
        <v>14</v>
      </c>
      <c r="D5" s="222" t="s">
        <v>15</v>
      </c>
      <c r="E5" s="222" t="s">
        <v>16</v>
      </c>
      <c r="F5" s="222" t="s">
        <v>18</v>
      </c>
      <c r="G5" s="222" t="s">
        <v>19</v>
      </c>
      <c r="H5" s="222" t="s">
        <v>20</v>
      </c>
      <c r="I5" s="222" t="s">
        <v>21</v>
      </c>
      <c r="J5" s="222" t="s">
        <v>23</v>
      </c>
      <c r="K5" s="222" t="s">
        <v>24</v>
      </c>
      <c r="L5" s="222" t="s">
        <v>25</v>
      </c>
      <c r="M5" s="222" t="s">
        <v>26</v>
      </c>
      <c r="N5" s="222" t="s">
        <v>28</v>
      </c>
      <c r="O5" s="222" t="s">
        <v>29</v>
      </c>
      <c r="P5" s="222" t="s">
        <v>30</v>
      </c>
      <c r="Q5" s="222" t="s">
        <v>31</v>
      </c>
      <c r="R5" s="222" t="s">
        <v>33</v>
      </c>
      <c r="S5" s="222" t="s">
        <v>34</v>
      </c>
      <c r="T5" s="634" t="s">
        <v>393</v>
      </c>
    </row>
    <row r="6" spans="1:20" ht="16.75" customHeight="1" x14ac:dyDescent="0.25">
      <c r="A6" s="216"/>
      <c r="B6" s="228" t="s">
        <v>38</v>
      </c>
      <c r="C6" s="228" t="s">
        <v>39</v>
      </c>
      <c r="D6" s="228" t="s">
        <v>40</v>
      </c>
      <c r="E6" s="228" t="s">
        <v>41</v>
      </c>
      <c r="F6" s="228" t="s">
        <v>42</v>
      </c>
      <c r="G6" s="228" t="s">
        <v>43</v>
      </c>
      <c r="H6" s="228" t="s">
        <v>44</v>
      </c>
      <c r="I6" s="228" t="s">
        <v>45</v>
      </c>
      <c r="J6" s="228" t="s">
        <v>46</v>
      </c>
      <c r="K6" s="228" t="s">
        <v>47</v>
      </c>
      <c r="L6" s="228" t="s">
        <v>48</v>
      </c>
      <c r="M6" s="228" t="s">
        <v>49</v>
      </c>
      <c r="N6" s="228" t="s">
        <v>50</v>
      </c>
      <c r="O6" s="228" t="s">
        <v>51</v>
      </c>
      <c r="P6" s="228" t="s">
        <v>52</v>
      </c>
      <c r="Q6" s="228" t="s">
        <v>53</v>
      </c>
      <c r="R6" s="228" t="s">
        <v>54</v>
      </c>
      <c r="S6" s="228" t="s">
        <v>55</v>
      </c>
      <c r="T6" s="228" t="s">
        <v>394</v>
      </c>
    </row>
    <row r="7" spans="1:20" ht="16.75" customHeight="1" x14ac:dyDescent="0.25">
      <c r="A7" s="331" t="s">
        <v>284</v>
      </c>
      <c r="B7" s="262"/>
      <c r="C7" s="262"/>
      <c r="D7" s="262"/>
      <c r="E7" s="262"/>
      <c r="F7" s="262"/>
      <c r="G7" s="262"/>
      <c r="H7" s="262"/>
      <c r="I7" s="262"/>
      <c r="J7" s="262"/>
      <c r="K7" s="262"/>
      <c r="L7" s="262"/>
      <c r="M7" s="262"/>
      <c r="N7" s="262"/>
      <c r="O7" s="262"/>
      <c r="P7" s="262"/>
      <c r="Q7" s="262"/>
      <c r="R7" s="262"/>
      <c r="S7" s="262"/>
      <c r="T7" s="257"/>
    </row>
    <row r="8" spans="1:20" ht="16.75" customHeight="1" x14ac:dyDescent="0.25">
      <c r="A8" s="297" t="s">
        <v>107</v>
      </c>
      <c r="B8" s="482">
        <v>18001</v>
      </c>
      <c r="C8" s="483">
        <v>19331</v>
      </c>
      <c r="D8" s="483">
        <v>19842</v>
      </c>
      <c r="E8" s="483">
        <v>21717</v>
      </c>
      <c r="F8" s="483">
        <v>28221</v>
      </c>
      <c r="G8" s="483">
        <v>46115</v>
      </c>
      <c r="H8" s="483">
        <v>31216</v>
      </c>
      <c r="I8" s="483">
        <v>28926</v>
      </c>
      <c r="J8" s="483">
        <v>19941</v>
      </c>
      <c r="K8" s="483">
        <v>35569</v>
      </c>
      <c r="L8" s="483">
        <v>26214</v>
      </c>
      <c r="M8" s="483">
        <v>59259</v>
      </c>
      <c r="N8" s="483">
        <v>39806</v>
      </c>
      <c r="O8" s="483">
        <v>46549</v>
      </c>
      <c r="P8" s="483">
        <v>64516</v>
      </c>
      <c r="Q8" s="483">
        <v>81277</v>
      </c>
      <c r="R8" s="483">
        <v>63136</v>
      </c>
      <c r="S8" s="483">
        <v>73755</v>
      </c>
      <c r="T8" s="515">
        <v>24364</v>
      </c>
    </row>
    <row r="9" spans="1:20" ht="16.75" customHeight="1" x14ac:dyDescent="0.25">
      <c r="A9" s="297" t="s">
        <v>111</v>
      </c>
      <c r="B9" s="298">
        <v>637316</v>
      </c>
      <c r="C9" s="299">
        <v>528395</v>
      </c>
      <c r="D9" s="299">
        <v>676805</v>
      </c>
      <c r="E9" s="299">
        <v>656794</v>
      </c>
      <c r="F9" s="299">
        <v>654300</v>
      </c>
      <c r="G9" s="299">
        <v>829998</v>
      </c>
      <c r="H9" s="299">
        <v>860237</v>
      </c>
      <c r="I9" s="299">
        <v>847730</v>
      </c>
      <c r="J9" s="299">
        <v>800860</v>
      </c>
      <c r="K9" s="299">
        <v>664961</v>
      </c>
      <c r="L9" s="299">
        <v>786401</v>
      </c>
      <c r="M9" s="299">
        <v>767585</v>
      </c>
      <c r="N9" s="299">
        <v>823836</v>
      </c>
      <c r="O9" s="299">
        <v>1001900</v>
      </c>
      <c r="P9" s="299">
        <v>1010599</v>
      </c>
      <c r="Q9" s="299">
        <v>942290</v>
      </c>
      <c r="R9" s="299">
        <v>1164696</v>
      </c>
      <c r="S9" s="627">
        <v>1296535</v>
      </c>
      <c r="T9" s="516">
        <v>1647214</v>
      </c>
    </row>
    <row r="10" spans="1:20" ht="16.75" customHeight="1" x14ac:dyDescent="0.25">
      <c r="A10" s="297" t="s">
        <v>285</v>
      </c>
      <c r="B10" s="298">
        <v>65120</v>
      </c>
      <c r="C10" s="299">
        <v>64833</v>
      </c>
      <c r="D10" s="299">
        <v>64871</v>
      </c>
      <c r="E10" s="299">
        <v>65301</v>
      </c>
      <c r="F10" s="299">
        <v>64949</v>
      </c>
      <c r="G10" s="299">
        <v>41824</v>
      </c>
      <c r="H10" s="299">
        <v>42604</v>
      </c>
      <c r="I10" s="299">
        <v>45412</v>
      </c>
      <c r="J10" s="299">
        <v>83841</v>
      </c>
      <c r="K10" s="299">
        <v>85478</v>
      </c>
      <c r="L10" s="299">
        <v>87805</v>
      </c>
      <c r="M10" s="299">
        <v>86151</v>
      </c>
      <c r="N10" s="299">
        <v>91426</v>
      </c>
      <c r="O10" s="299">
        <v>53371</v>
      </c>
      <c r="P10" s="299">
        <v>52366</v>
      </c>
      <c r="Q10" s="299">
        <v>63182</v>
      </c>
      <c r="R10" s="299">
        <v>65507</v>
      </c>
      <c r="S10" s="627">
        <v>68201</v>
      </c>
      <c r="T10" s="516">
        <v>69682</v>
      </c>
    </row>
    <row r="11" spans="1:20" ht="16.75" customHeight="1" x14ac:dyDescent="0.25">
      <c r="A11" s="297" t="s">
        <v>127</v>
      </c>
      <c r="B11" s="298">
        <v>110072</v>
      </c>
      <c r="C11" s="299">
        <v>158054</v>
      </c>
      <c r="D11" s="299">
        <v>151783</v>
      </c>
      <c r="E11" s="299">
        <v>166076</v>
      </c>
      <c r="F11" s="299">
        <v>147488</v>
      </c>
      <c r="G11" s="299">
        <v>99819</v>
      </c>
      <c r="H11" s="299">
        <v>84725</v>
      </c>
      <c r="I11" s="299">
        <v>75212</v>
      </c>
      <c r="J11" s="299">
        <v>84503</v>
      </c>
      <c r="K11" s="299">
        <v>119705</v>
      </c>
      <c r="L11" s="299">
        <v>93588</v>
      </c>
      <c r="M11" s="299">
        <v>93947</v>
      </c>
      <c r="N11" s="299">
        <v>82104</v>
      </c>
      <c r="O11" s="299">
        <v>128187</v>
      </c>
      <c r="P11" s="299">
        <v>128937</v>
      </c>
      <c r="Q11" s="299">
        <v>131812</v>
      </c>
      <c r="R11" s="299">
        <v>-75602</v>
      </c>
      <c r="S11" s="627">
        <v>-180524</v>
      </c>
      <c r="T11" s="516">
        <v>-404333</v>
      </c>
    </row>
    <row r="12" spans="1:20" ht="16.75" customHeight="1" x14ac:dyDescent="0.25">
      <c r="A12" s="297" t="s">
        <v>286</v>
      </c>
      <c r="B12" s="298">
        <v>33270.9</v>
      </c>
      <c r="C12" s="299">
        <v>0</v>
      </c>
      <c r="D12" s="299">
        <v>0</v>
      </c>
      <c r="E12" s="299">
        <v>0</v>
      </c>
      <c r="F12" s="299">
        <v>0</v>
      </c>
      <c r="G12" s="299">
        <v>0</v>
      </c>
      <c r="H12" s="299">
        <v>0</v>
      </c>
      <c r="I12" s="299">
        <v>0</v>
      </c>
      <c r="J12" s="299">
        <v>0</v>
      </c>
      <c r="K12" s="299">
        <v>0</v>
      </c>
      <c r="L12" s="299">
        <v>0</v>
      </c>
      <c r="M12" s="299">
        <v>0</v>
      </c>
      <c r="N12" s="299">
        <v>0</v>
      </c>
      <c r="O12" s="299">
        <v>0</v>
      </c>
      <c r="P12" s="299">
        <v>0</v>
      </c>
      <c r="Q12" s="299">
        <v>0</v>
      </c>
      <c r="R12" s="299">
        <v>0</v>
      </c>
      <c r="S12" s="627">
        <v>0</v>
      </c>
      <c r="T12" s="516">
        <v>-91917</v>
      </c>
    </row>
    <row r="13" spans="1:20" ht="16.75" customHeight="1" x14ac:dyDescent="0.25">
      <c r="A13" s="297" t="s">
        <v>287</v>
      </c>
      <c r="B13" s="298">
        <v>797238</v>
      </c>
      <c r="C13" s="299">
        <v>770613</v>
      </c>
      <c r="D13" s="299">
        <v>913301</v>
      </c>
      <c r="E13" s="299">
        <v>909888</v>
      </c>
      <c r="F13" s="299">
        <v>894958</v>
      </c>
      <c r="G13" s="299">
        <v>1017756</v>
      </c>
      <c r="H13" s="299">
        <v>1018782</v>
      </c>
      <c r="I13" s="299">
        <v>997280</v>
      </c>
      <c r="J13" s="299">
        <v>989145</v>
      </c>
      <c r="K13" s="299">
        <v>905713</v>
      </c>
      <c r="L13" s="299">
        <v>994008</v>
      </c>
      <c r="M13" s="299">
        <v>1006942</v>
      </c>
      <c r="N13" s="299">
        <v>1037172</v>
      </c>
      <c r="O13" s="299">
        <v>1230007</v>
      </c>
      <c r="P13" s="299">
        <v>1256418</v>
      </c>
      <c r="Q13" s="299">
        <v>1218561</v>
      </c>
      <c r="R13" s="299">
        <v>1217737</v>
      </c>
      <c r="S13" s="627">
        <v>1257967</v>
      </c>
      <c r="T13" s="516">
        <v>1245010</v>
      </c>
    </row>
    <row r="14" spans="1:20" ht="16.75" customHeight="1" x14ac:dyDescent="0.25">
      <c r="A14" s="254" t="s">
        <v>288</v>
      </c>
      <c r="B14" s="498">
        <v>712325</v>
      </c>
      <c r="C14" s="499">
        <v>742205.75</v>
      </c>
      <c r="D14" s="499">
        <v>818383</v>
      </c>
      <c r="E14" s="499">
        <v>847760</v>
      </c>
      <c r="F14" s="499">
        <v>872190</v>
      </c>
      <c r="G14" s="499">
        <v>933976</v>
      </c>
      <c r="H14" s="499">
        <v>960346</v>
      </c>
      <c r="I14" s="499">
        <v>982194</v>
      </c>
      <c r="J14" s="499">
        <v>1005741</v>
      </c>
      <c r="K14" s="499">
        <v>977730</v>
      </c>
      <c r="L14" s="499">
        <v>971537</v>
      </c>
      <c r="M14" s="499">
        <v>973952</v>
      </c>
      <c r="N14" s="499">
        <v>985959</v>
      </c>
      <c r="O14" s="499">
        <v>1067032</v>
      </c>
      <c r="P14" s="499">
        <v>1132635</v>
      </c>
      <c r="Q14" s="499">
        <v>1185540</v>
      </c>
      <c r="R14" s="499">
        <v>1230681</v>
      </c>
      <c r="S14" s="499">
        <v>1237671</v>
      </c>
      <c r="T14" s="635">
        <v>1234819</v>
      </c>
    </row>
    <row r="15" spans="1:20" ht="16.75" customHeight="1" x14ac:dyDescent="0.25">
      <c r="A15" s="216"/>
      <c r="B15" s="257"/>
      <c r="C15" s="257"/>
      <c r="D15" s="257"/>
      <c r="E15" s="257"/>
      <c r="F15" s="257"/>
      <c r="G15" s="257"/>
      <c r="H15" s="257"/>
      <c r="I15" s="257"/>
      <c r="J15" s="257"/>
      <c r="K15" s="257"/>
      <c r="L15" s="257"/>
      <c r="M15" s="257"/>
      <c r="N15" s="257"/>
      <c r="O15" s="257"/>
      <c r="P15" s="257"/>
      <c r="Q15" s="257"/>
      <c r="R15" s="257"/>
      <c r="S15" s="257"/>
      <c r="T15" s="512"/>
    </row>
    <row r="16" spans="1:20" ht="16.75" customHeight="1" x14ac:dyDescent="0.25">
      <c r="A16" s="510" t="s">
        <v>289</v>
      </c>
      <c r="B16" s="500">
        <v>50283</v>
      </c>
      <c r="C16" s="501">
        <v>113851</v>
      </c>
      <c r="D16" s="501">
        <v>59778</v>
      </c>
      <c r="E16" s="501">
        <v>58855</v>
      </c>
      <c r="F16" s="501">
        <v>35089</v>
      </c>
      <c r="G16" s="501">
        <v>93922</v>
      </c>
      <c r="H16" s="501">
        <v>50169</v>
      </c>
      <c r="I16" s="501">
        <v>59219</v>
      </c>
      <c r="J16" s="501">
        <v>45841</v>
      </c>
      <c r="K16" s="501">
        <v>134007</v>
      </c>
      <c r="L16" s="501">
        <v>68657</v>
      </c>
      <c r="M16" s="501">
        <v>77636</v>
      </c>
      <c r="N16" s="501">
        <v>42457</v>
      </c>
      <c r="O16" s="501">
        <v>138071</v>
      </c>
      <c r="P16" s="501">
        <v>88857</v>
      </c>
      <c r="Q16" s="501">
        <v>117162</v>
      </c>
      <c r="R16" s="501">
        <v>79516</v>
      </c>
      <c r="S16" s="630">
        <v>185517</v>
      </c>
      <c r="T16" s="636">
        <v>70908</v>
      </c>
    </row>
    <row r="17" spans="1:20" ht="16.75" customHeight="1" x14ac:dyDescent="0.25">
      <c r="A17" s="510" t="s">
        <v>131</v>
      </c>
      <c r="B17" s="502">
        <v>-30226</v>
      </c>
      <c r="C17" s="513">
        <v>-31805</v>
      </c>
      <c r="D17" s="513">
        <v>-34561</v>
      </c>
      <c r="E17" s="513">
        <v>-35527</v>
      </c>
      <c r="F17" s="513">
        <v>-35541</v>
      </c>
      <c r="G17" s="513">
        <v>-36977</v>
      </c>
      <c r="H17" s="513">
        <v>-44522</v>
      </c>
      <c r="I17" s="513">
        <v>-42616</v>
      </c>
      <c r="J17" s="513">
        <v>-42384</v>
      </c>
      <c r="K17" s="513">
        <v>-41299</v>
      </c>
      <c r="L17" s="513">
        <v>-43437</v>
      </c>
      <c r="M17" s="513">
        <v>-41885</v>
      </c>
      <c r="N17" s="513">
        <v>-40718</v>
      </c>
      <c r="O17" s="513">
        <v>-44502</v>
      </c>
      <c r="P17" s="513">
        <v>-44055</v>
      </c>
      <c r="Q17" s="513">
        <v>-43682</v>
      </c>
      <c r="R17" s="513">
        <v>-42535</v>
      </c>
      <c r="S17" s="627">
        <v>-42356</v>
      </c>
      <c r="T17" s="637">
        <v>-41840</v>
      </c>
    </row>
    <row r="18" spans="1:20" ht="16.75" customHeight="1" x14ac:dyDescent="0.25">
      <c r="A18" s="510" t="s">
        <v>263</v>
      </c>
      <c r="B18" s="502">
        <v>328</v>
      </c>
      <c r="C18" s="513">
        <v>1045</v>
      </c>
      <c r="D18" s="513">
        <v>1030</v>
      </c>
      <c r="E18" s="513">
        <v>1030</v>
      </c>
      <c r="F18" s="513">
        <v>1030</v>
      </c>
      <c r="G18" s="513">
        <v>1030</v>
      </c>
      <c r="H18" s="513">
        <v>1030</v>
      </c>
      <c r="I18" s="513">
        <v>1030</v>
      </c>
      <c r="J18" s="513">
        <v>1030</v>
      </c>
      <c r="K18" s="513">
        <v>1030</v>
      </c>
      <c r="L18" s="513">
        <v>1030</v>
      </c>
      <c r="M18" s="513">
        <v>1030</v>
      </c>
      <c r="N18" s="513">
        <v>1030</v>
      </c>
      <c r="O18" s="513">
        <v>1030</v>
      </c>
      <c r="P18" s="513">
        <v>1030</v>
      </c>
      <c r="Q18" s="513">
        <v>1030</v>
      </c>
      <c r="R18" s="513">
        <v>0</v>
      </c>
      <c r="S18" s="513">
        <v>0</v>
      </c>
      <c r="T18" s="637">
        <v>0</v>
      </c>
    </row>
    <row r="19" spans="1:20" ht="16.75" customHeight="1" x14ac:dyDescent="0.25">
      <c r="A19" s="510" t="s">
        <v>290</v>
      </c>
      <c r="B19" s="502">
        <v>9714</v>
      </c>
      <c r="C19" s="513">
        <v>9588</v>
      </c>
      <c r="D19" s="513">
        <v>10812</v>
      </c>
      <c r="E19" s="513">
        <v>10449</v>
      </c>
      <c r="F19" s="513">
        <v>10213</v>
      </c>
      <c r="G19" s="513">
        <v>9879</v>
      </c>
      <c r="H19" s="513">
        <v>13450</v>
      </c>
      <c r="I19" s="513">
        <v>12603</v>
      </c>
      <c r="J19" s="513">
        <v>12633</v>
      </c>
      <c r="K19" s="513">
        <v>12558</v>
      </c>
      <c r="L19" s="513">
        <v>12941</v>
      </c>
      <c r="M19" s="513">
        <v>11749</v>
      </c>
      <c r="N19" s="513">
        <v>11301</v>
      </c>
      <c r="O19" s="513">
        <v>14846</v>
      </c>
      <c r="P19" s="513">
        <v>14022</v>
      </c>
      <c r="Q19" s="513">
        <v>13087</v>
      </c>
      <c r="R19" s="513">
        <v>13018</v>
      </c>
      <c r="S19" s="627">
        <v>13150</v>
      </c>
      <c r="T19" s="637">
        <v>12693</v>
      </c>
    </row>
    <row r="20" spans="1:20" ht="16.75" customHeight="1" x14ac:dyDescent="0.25">
      <c r="A20" s="510" t="s">
        <v>363</v>
      </c>
      <c r="B20" s="502">
        <v>-5388</v>
      </c>
      <c r="C20" s="513">
        <v>-4331</v>
      </c>
      <c r="D20" s="513">
        <v>-4785</v>
      </c>
      <c r="E20" s="513">
        <v>-4488</v>
      </c>
      <c r="F20" s="513">
        <v>-7467</v>
      </c>
      <c r="G20" s="513">
        <v>-10676</v>
      </c>
      <c r="H20" s="513">
        <v>-6165</v>
      </c>
      <c r="I20" s="513">
        <v>-8423</v>
      </c>
      <c r="J20" s="513">
        <v>-6769</v>
      </c>
      <c r="K20" s="513">
        <v>-11801</v>
      </c>
      <c r="L20" s="513">
        <v>-12774</v>
      </c>
      <c r="M20" s="513">
        <v>-11003</v>
      </c>
      <c r="N20" s="513">
        <v>-8917</v>
      </c>
      <c r="O20" s="513">
        <v>5612</v>
      </c>
      <c r="P20" s="513">
        <v>-4504</v>
      </c>
      <c r="Q20" s="513">
        <v>-7594</v>
      </c>
      <c r="R20" s="513">
        <v>-4750</v>
      </c>
      <c r="S20" s="627">
        <v>-8325</v>
      </c>
      <c r="T20" s="637">
        <v>-8908</v>
      </c>
    </row>
    <row r="21" spans="1:20" ht="16.75" customHeight="1" x14ac:dyDescent="0.25">
      <c r="A21" s="510" t="s">
        <v>291</v>
      </c>
      <c r="B21" s="502">
        <v>-4709</v>
      </c>
      <c r="C21" s="513">
        <v>-6036</v>
      </c>
      <c r="D21" s="513">
        <v>-344</v>
      </c>
      <c r="E21" s="513">
        <v>-8661</v>
      </c>
      <c r="F21" s="513">
        <v>-8555</v>
      </c>
      <c r="G21" s="513">
        <v>-11754</v>
      </c>
      <c r="H21" s="513">
        <v>-15658</v>
      </c>
      <c r="I21" s="513">
        <v>-13375</v>
      </c>
      <c r="J21" s="513">
        <v>-5369</v>
      </c>
      <c r="K21" s="513">
        <v>-5083</v>
      </c>
      <c r="L21" s="513">
        <v>-7436</v>
      </c>
      <c r="M21" s="513">
        <v>-14390</v>
      </c>
      <c r="N21" s="513">
        <v>-5449</v>
      </c>
      <c r="O21" s="513">
        <v>-5512</v>
      </c>
      <c r="P21" s="513">
        <v>-5140</v>
      </c>
      <c r="Q21" s="513">
        <v>-10246</v>
      </c>
      <c r="R21" s="513">
        <v>-4472</v>
      </c>
      <c r="S21" s="627">
        <v>-711</v>
      </c>
      <c r="T21" s="637">
        <v>-4537</v>
      </c>
    </row>
    <row r="22" spans="1:20" ht="16.75" customHeight="1" x14ac:dyDescent="0.25">
      <c r="A22" s="511" t="s">
        <v>292</v>
      </c>
      <c r="B22" s="517">
        <f t="shared" ref="B22:R22" si="0">SUM(B16:B21)</f>
        <v>20002</v>
      </c>
      <c r="C22" s="514">
        <f t="shared" si="0"/>
        <v>82312</v>
      </c>
      <c r="D22" s="514">
        <f t="shared" si="0"/>
        <v>31930</v>
      </c>
      <c r="E22" s="514">
        <f t="shared" si="0"/>
        <v>21658</v>
      </c>
      <c r="F22" s="514">
        <f t="shared" si="0"/>
        <v>-5231</v>
      </c>
      <c r="G22" s="514">
        <f t="shared" si="0"/>
        <v>45424</v>
      </c>
      <c r="H22" s="514">
        <f t="shared" si="0"/>
        <v>-1696</v>
      </c>
      <c r="I22" s="514">
        <f t="shared" si="0"/>
        <v>8438</v>
      </c>
      <c r="J22" s="514">
        <f t="shared" si="0"/>
        <v>4982</v>
      </c>
      <c r="K22" s="514">
        <f t="shared" si="0"/>
        <v>89412</v>
      </c>
      <c r="L22" s="514">
        <f t="shared" si="0"/>
        <v>18981</v>
      </c>
      <c r="M22" s="514">
        <f t="shared" si="0"/>
        <v>23137</v>
      </c>
      <c r="N22" s="514">
        <f t="shared" si="0"/>
        <v>-296</v>
      </c>
      <c r="O22" s="514">
        <f t="shared" si="0"/>
        <v>109545</v>
      </c>
      <c r="P22" s="514">
        <f t="shared" si="0"/>
        <v>50210</v>
      </c>
      <c r="Q22" s="514">
        <f t="shared" si="0"/>
        <v>69757</v>
      </c>
      <c r="R22" s="514">
        <f t="shared" si="0"/>
        <v>40777</v>
      </c>
      <c r="S22" s="629">
        <f>SUM(S16:S21)</f>
        <v>147275</v>
      </c>
      <c r="T22" s="638">
        <v>28316</v>
      </c>
    </row>
    <row r="23" spans="1:20" ht="16.75" customHeight="1" x14ac:dyDescent="0.25">
      <c r="A23" s="510" t="s">
        <v>293</v>
      </c>
      <c r="B23" s="502">
        <f t="shared" ref="B23:R23" si="1">-B20</f>
        <v>5388</v>
      </c>
      <c r="C23" s="513">
        <f t="shared" si="1"/>
        <v>4331</v>
      </c>
      <c r="D23" s="513">
        <f t="shared" si="1"/>
        <v>4785</v>
      </c>
      <c r="E23" s="513">
        <f t="shared" si="1"/>
        <v>4488</v>
      </c>
      <c r="F23" s="513">
        <f t="shared" si="1"/>
        <v>7467</v>
      </c>
      <c r="G23" s="513">
        <f t="shared" si="1"/>
        <v>10676</v>
      </c>
      <c r="H23" s="513">
        <f t="shared" si="1"/>
        <v>6165</v>
      </c>
      <c r="I23" s="513">
        <f t="shared" si="1"/>
        <v>8423</v>
      </c>
      <c r="J23" s="513">
        <f t="shared" si="1"/>
        <v>6769</v>
      </c>
      <c r="K23" s="513">
        <f t="shared" si="1"/>
        <v>11801</v>
      </c>
      <c r="L23" s="513">
        <f t="shared" si="1"/>
        <v>12774</v>
      </c>
      <c r="M23" s="513">
        <f t="shared" si="1"/>
        <v>11003</v>
      </c>
      <c r="N23" s="513">
        <f t="shared" si="1"/>
        <v>8917</v>
      </c>
      <c r="O23" s="513">
        <f t="shared" si="1"/>
        <v>-5612</v>
      </c>
      <c r="P23" s="513">
        <f t="shared" si="1"/>
        <v>4504</v>
      </c>
      <c r="Q23" s="513">
        <f t="shared" si="1"/>
        <v>7594</v>
      </c>
      <c r="R23" s="513">
        <f t="shared" si="1"/>
        <v>4750</v>
      </c>
      <c r="S23" s="627">
        <f>-S20</f>
        <v>8325</v>
      </c>
      <c r="T23" s="637">
        <v>8908</v>
      </c>
    </row>
    <row r="24" spans="1:20" ht="16.75" customHeight="1" x14ac:dyDescent="0.25">
      <c r="A24" s="511" t="s">
        <v>294</v>
      </c>
      <c r="B24" s="518">
        <f t="shared" ref="B24:R24" si="2">B22+B23</f>
        <v>25390</v>
      </c>
      <c r="C24" s="519">
        <f t="shared" si="2"/>
        <v>86643</v>
      </c>
      <c r="D24" s="519">
        <f t="shared" si="2"/>
        <v>36715</v>
      </c>
      <c r="E24" s="519">
        <f t="shared" si="2"/>
        <v>26146</v>
      </c>
      <c r="F24" s="519">
        <f t="shared" si="2"/>
        <v>2236</v>
      </c>
      <c r="G24" s="519">
        <f t="shared" si="2"/>
        <v>56100</v>
      </c>
      <c r="H24" s="519">
        <f t="shared" si="2"/>
        <v>4469</v>
      </c>
      <c r="I24" s="519">
        <f t="shared" si="2"/>
        <v>16861</v>
      </c>
      <c r="J24" s="519">
        <f t="shared" si="2"/>
        <v>11751</v>
      </c>
      <c r="K24" s="519">
        <f t="shared" si="2"/>
        <v>101213</v>
      </c>
      <c r="L24" s="519">
        <f t="shared" si="2"/>
        <v>31755</v>
      </c>
      <c r="M24" s="519">
        <f t="shared" si="2"/>
        <v>34140</v>
      </c>
      <c r="N24" s="519">
        <f t="shared" si="2"/>
        <v>8621</v>
      </c>
      <c r="O24" s="519">
        <f t="shared" si="2"/>
        <v>103933</v>
      </c>
      <c r="P24" s="519">
        <f t="shared" si="2"/>
        <v>54714</v>
      </c>
      <c r="Q24" s="519">
        <f t="shared" si="2"/>
        <v>77351</v>
      </c>
      <c r="R24" s="519">
        <f t="shared" si="2"/>
        <v>45527</v>
      </c>
      <c r="S24" s="631">
        <f>S22+S23</f>
        <v>155600</v>
      </c>
      <c r="T24" s="639">
        <v>37224</v>
      </c>
    </row>
    <row r="25" spans="1:20" ht="16.75" customHeight="1" x14ac:dyDescent="0.25">
      <c r="A25" s="216"/>
      <c r="B25" s="48"/>
      <c r="C25" s="48"/>
      <c r="D25" s="48"/>
      <c r="E25" s="48"/>
      <c r="F25" s="48"/>
      <c r="G25" s="48"/>
      <c r="H25" s="48"/>
      <c r="I25" s="48"/>
      <c r="J25" s="48"/>
      <c r="K25" s="48"/>
      <c r="L25" s="48"/>
      <c r="M25" s="48"/>
      <c r="N25" s="48"/>
      <c r="O25" s="48"/>
      <c r="P25" s="48"/>
      <c r="Q25" s="48"/>
      <c r="R25" s="48"/>
      <c r="S25" s="512"/>
      <c r="T25" s="48"/>
    </row>
    <row r="26" spans="1:20" ht="16.75" customHeight="1" x14ac:dyDescent="0.25">
      <c r="A26" s="511" t="s">
        <v>295</v>
      </c>
      <c r="B26" s="503"/>
      <c r="C26" s="504"/>
      <c r="D26" s="504"/>
      <c r="E26" s="504"/>
      <c r="F26" s="504"/>
      <c r="G26" s="504"/>
      <c r="H26" s="504"/>
      <c r="I26" s="504"/>
      <c r="J26" s="504"/>
      <c r="K26" s="504"/>
      <c r="L26" s="504"/>
      <c r="M26" s="504"/>
      <c r="N26" s="504"/>
      <c r="O26" s="504"/>
      <c r="P26" s="504"/>
      <c r="Q26" s="504"/>
      <c r="R26" s="504"/>
      <c r="S26" s="603"/>
      <c r="T26" s="640"/>
    </row>
    <row r="27" spans="1:20" ht="16.75" customHeight="1" x14ac:dyDescent="0.25">
      <c r="A27" s="510" t="s">
        <v>296</v>
      </c>
      <c r="B27" s="505" t="s">
        <v>79</v>
      </c>
      <c r="C27" s="521" t="s">
        <v>79</v>
      </c>
      <c r="D27" s="521" t="s">
        <v>79</v>
      </c>
      <c r="E27" s="522">
        <v>155902</v>
      </c>
      <c r="F27" s="522">
        <v>130669</v>
      </c>
      <c r="G27" s="522">
        <v>93781</v>
      </c>
      <c r="H27" s="522">
        <v>60155</v>
      </c>
      <c r="I27" s="522">
        <v>46935</v>
      </c>
      <c r="J27" s="522">
        <v>57148</v>
      </c>
      <c r="K27" s="522">
        <v>101136</v>
      </c>
      <c r="L27" s="522">
        <v>121813</v>
      </c>
      <c r="M27" s="522">
        <v>136512</v>
      </c>
      <c r="N27" s="522">
        <v>131234</v>
      </c>
      <c r="O27" s="522">
        <v>151367</v>
      </c>
      <c r="P27" s="522">
        <v>182596</v>
      </c>
      <c r="Q27" s="522">
        <v>229216</v>
      </c>
      <c r="R27" s="522">
        <v>270289</v>
      </c>
      <c r="S27" s="645">
        <v>308019</v>
      </c>
      <c r="T27" s="641">
        <v>286125</v>
      </c>
    </row>
    <row r="28" spans="1:20" ht="16.75" customHeight="1" x14ac:dyDescent="0.25">
      <c r="A28" s="510" t="s">
        <v>297</v>
      </c>
      <c r="B28" s="505" t="s">
        <v>79</v>
      </c>
      <c r="C28" s="521" t="s">
        <v>79</v>
      </c>
      <c r="D28" s="521" t="s">
        <v>79</v>
      </c>
      <c r="E28" s="522">
        <v>174894</v>
      </c>
      <c r="F28" s="522">
        <v>151740</v>
      </c>
      <c r="G28" s="522">
        <v>121197</v>
      </c>
      <c r="H28" s="522">
        <v>88951</v>
      </c>
      <c r="I28" s="522">
        <v>79666</v>
      </c>
      <c r="J28" s="522">
        <v>89181</v>
      </c>
      <c r="K28" s="522">
        <v>134294</v>
      </c>
      <c r="L28" s="522">
        <v>161580</v>
      </c>
      <c r="M28" s="522">
        <v>178859</v>
      </c>
      <c r="N28" s="522">
        <v>175729</v>
      </c>
      <c r="O28" s="522">
        <v>178449</v>
      </c>
      <c r="P28" s="522">
        <v>201408</v>
      </c>
      <c r="Q28" s="522">
        <v>244619</v>
      </c>
      <c r="R28" s="522">
        <v>281525</v>
      </c>
      <c r="S28" s="645">
        <v>333192</v>
      </c>
      <c r="T28" s="641">
        <v>315702</v>
      </c>
    </row>
    <row r="29" spans="1:20" ht="16.75" customHeight="1" x14ac:dyDescent="0.25">
      <c r="A29" s="216"/>
      <c r="B29" s="528"/>
      <c r="C29" s="523"/>
      <c r="D29" s="523"/>
      <c r="E29" s="520"/>
      <c r="F29" s="520"/>
      <c r="G29" s="520"/>
      <c r="H29" s="520"/>
      <c r="I29" s="520"/>
      <c r="J29" s="520"/>
      <c r="K29" s="520"/>
      <c r="L29" s="520"/>
      <c r="M29" s="520"/>
      <c r="N29" s="520"/>
      <c r="O29" s="520"/>
      <c r="P29" s="524"/>
      <c r="Q29" s="524"/>
      <c r="R29" s="524"/>
      <c r="S29" s="512"/>
      <c r="T29" s="642"/>
    </row>
    <row r="30" spans="1:20" ht="16.75" customHeight="1" x14ac:dyDescent="0.25">
      <c r="A30" s="510" t="s">
        <v>364</v>
      </c>
      <c r="B30" s="529" t="s">
        <v>79</v>
      </c>
      <c r="C30" s="525" t="s">
        <v>79</v>
      </c>
      <c r="D30" s="525" t="s">
        <v>79</v>
      </c>
      <c r="E30" s="526">
        <f t="shared" ref="E30:R30" si="3">E27/E14</f>
        <v>0.18389874492780975</v>
      </c>
      <c r="F30" s="526">
        <f t="shared" si="3"/>
        <v>0.14981712700214403</v>
      </c>
      <c r="G30" s="526">
        <f t="shared" si="3"/>
        <v>0.10041050305361165</v>
      </c>
      <c r="H30" s="526">
        <f t="shared" si="3"/>
        <v>6.2638882236194043E-2</v>
      </c>
      <c r="I30" s="526">
        <f t="shared" si="3"/>
        <v>4.7785875295511884E-2</v>
      </c>
      <c r="J30" s="526">
        <f t="shared" si="3"/>
        <v>5.6821786125851488E-2</v>
      </c>
      <c r="K30" s="526">
        <f t="shared" si="3"/>
        <v>0.10343959988954006</v>
      </c>
      <c r="L30" s="526">
        <f t="shared" si="3"/>
        <v>0.12538174047926121</v>
      </c>
      <c r="M30" s="526">
        <f t="shared" si="3"/>
        <v>0.14016296490997504</v>
      </c>
      <c r="N30" s="526">
        <f t="shared" si="3"/>
        <v>0.13310289778783904</v>
      </c>
      <c r="O30" s="526">
        <f t="shared" si="3"/>
        <v>0.14185797614317097</v>
      </c>
      <c r="P30" s="526">
        <f t="shared" si="3"/>
        <v>0.16121345358389949</v>
      </c>
      <c r="Q30" s="526">
        <f t="shared" si="3"/>
        <v>0.19334311790407746</v>
      </c>
      <c r="R30" s="527">
        <f t="shared" si="3"/>
        <v>0.21962555690711077</v>
      </c>
      <c r="S30" s="632">
        <f>S27/S14</f>
        <v>0.24886985313544552</v>
      </c>
      <c r="T30" s="643">
        <v>0.23</v>
      </c>
    </row>
    <row r="31" spans="1:20" ht="16.75" customHeight="1" x14ac:dyDescent="0.25">
      <c r="A31" s="510" t="s">
        <v>365</v>
      </c>
      <c r="B31" s="507" t="s">
        <v>79</v>
      </c>
      <c r="C31" s="508" t="s">
        <v>79</v>
      </c>
      <c r="D31" s="508" t="s">
        <v>79</v>
      </c>
      <c r="E31" s="509">
        <f t="shared" ref="E31:R31" si="4">E28/E14</f>
        <v>0.20630131169198829</v>
      </c>
      <c r="F31" s="509">
        <f t="shared" si="4"/>
        <v>0.17397585388504799</v>
      </c>
      <c r="G31" s="509">
        <f t="shared" si="4"/>
        <v>0.12976457639168459</v>
      </c>
      <c r="H31" s="509">
        <f t="shared" si="4"/>
        <v>9.2623908466323596E-2</v>
      </c>
      <c r="I31" s="509">
        <f t="shared" si="4"/>
        <v>8.1110249095392564E-2</v>
      </c>
      <c r="J31" s="509">
        <f t="shared" si="4"/>
        <v>8.867193442446912E-2</v>
      </c>
      <c r="K31" s="509">
        <f t="shared" si="4"/>
        <v>0.13735284792325078</v>
      </c>
      <c r="L31" s="509">
        <f t="shared" si="4"/>
        <v>0.16631378938733163</v>
      </c>
      <c r="M31" s="509">
        <f t="shared" si="4"/>
        <v>0.18364252037061374</v>
      </c>
      <c r="N31" s="509">
        <f t="shared" si="4"/>
        <v>0.17823154918206538</v>
      </c>
      <c r="O31" s="509">
        <f t="shared" si="4"/>
        <v>0.16723865825954612</v>
      </c>
      <c r="P31" s="509">
        <f t="shared" si="4"/>
        <v>0.17782251122382761</v>
      </c>
      <c r="Q31" s="509">
        <f t="shared" si="4"/>
        <v>0.20633550955682642</v>
      </c>
      <c r="R31" s="506">
        <f t="shared" si="4"/>
        <v>0.22875546140713962</v>
      </c>
      <c r="S31" s="633">
        <f>S28/S14</f>
        <v>0.2692088608361996</v>
      </c>
      <c r="T31" s="644">
        <v>0.26</v>
      </c>
    </row>
    <row r="32" spans="1:20" ht="16.75" customHeight="1" x14ac:dyDescent="0.25">
      <c r="A32" s="216"/>
      <c r="B32" s="512"/>
      <c r="C32" s="512"/>
      <c r="D32" s="512"/>
      <c r="E32" s="512"/>
      <c r="F32" s="512"/>
      <c r="G32" s="512"/>
      <c r="H32" s="512"/>
      <c r="I32" s="512"/>
      <c r="J32" s="512"/>
      <c r="K32" s="512"/>
      <c r="L32" s="512"/>
      <c r="M32" s="512"/>
      <c r="N32" s="512"/>
      <c r="O32" s="512"/>
      <c r="P32" s="512"/>
      <c r="Q32" s="512"/>
      <c r="R32" s="512"/>
      <c r="S32" s="512"/>
      <c r="T32" s="512"/>
    </row>
    <row r="33" spans="1:20" ht="13.4" customHeight="1" x14ac:dyDescent="0.25">
      <c r="A33" s="658" t="s">
        <v>366</v>
      </c>
      <c r="B33" s="652"/>
      <c r="C33" s="652"/>
      <c r="D33" s="652"/>
      <c r="E33" s="652"/>
      <c r="F33" s="652"/>
      <c r="G33" s="652"/>
      <c r="H33" s="652"/>
      <c r="I33" s="652"/>
      <c r="J33" s="652"/>
      <c r="K33" s="652"/>
      <c r="L33" s="652"/>
      <c r="M33" s="652"/>
      <c r="N33" s="652"/>
      <c r="O33" s="652"/>
      <c r="P33" s="652"/>
      <c r="Q33" s="652"/>
      <c r="R33" s="216"/>
      <c r="S33" s="216"/>
    </row>
    <row r="34" spans="1:20" ht="13.4" customHeight="1" x14ac:dyDescent="0.25">
      <c r="A34" s="658" t="s">
        <v>367</v>
      </c>
      <c r="B34" s="652"/>
      <c r="C34" s="652"/>
      <c r="D34" s="652"/>
      <c r="E34" s="652"/>
      <c r="F34" s="652"/>
      <c r="G34" s="652"/>
      <c r="H34" s="652"/>
      <c r="I34" s="652"/>
      <c r="J34" s="652"/>
      <c r="K34" s="652"/>
      <c r="L34" s="652"/>
      <c r="M34" s="652"/>
      <c r="N34" s="652"/>
      <c r="O34" s="652"/>
      <c r="P34" s="652"/>
      <c r="Q34" s="652"/>
      <c r="R34" s="216"/>
      <c r="S34" s="216"/>
    </row>
    <row r="35" spans="1:20" ht="13.4" customHeight="1" x14ac:dyDescent="0.25">
      <c r="A35" s="658" t="s">
        <v>368</v>
      </c>
      <c r="B35" s="652"/>
      <c r="C35" s="652"/>
      <c r="D35" s="652"/>
      <c r="E35" s="652"/>
      <c r="F35" s="652"/>
      <c r="G35" s="652"/>
      <c r="H35" s="652"/>
      <c r="I35" s="652"/>
      <c r="J35" s="652"/>
      <c r="K35" s="652"/>
      <c r="L35" s="652"/>
      <c r="M35" s="652"/>
      <c r="N35" s="652"/>
      <c r="O35" s="652"/>
      <c r="P35" s="652"/>
      <c r="Q35" s="652"/>
      <c r="R35" s="216"/>
      <c r="S35" s="216"/>
    </row>
    <row r="36" spans="1:20" ht="13.4" customHeight="1" x14ac:dyDescent="0.25">
      <c r="A36" s="658" t="s">
        <v>369</v>
      </c>
      <c r="B36" s="652"/>
      <c r="C36" s="652"/>
      <c r="D36" s="652"/>
      <c r="E36" s="652"/>
      <c r="F36" s="652"/>
      <c r="G36" s="652"/>
      <c r="H36" s="652"/>
      <c r="I36" s="652"/>
      <c r="J36" s="652"/>
      <c r="K36" s="652"/>
      <c r="L36" s="652"/>
      <c r="M36" s="652"/>
      <c r="N36" s="652"/>
      <c r="O36" s="652"/>
      <c r="P36" s="652"/>
      <c r="Q36" s="652"/>
      <c r="R36" s="216"/>
      <c r="S36" s="216"/>
    </row>
    <row r="37" spans="1:20" ht="13.4" customHeight="1" x14ac:dyDescent="0.25">
      <c r="A37" s="658" t="s">
        <v>370</v>
      </c>
      <c r="B37" s="652"/>
      <c r="C37" s="652"/>
      <c r="D37" s="652"/>
      <c r="E37" s="652"/>
      <c r="F37" s="652"/>
      <c r="G37" s="652"/>
      <c r="H37" s="652"/>
      <c r="I37" s="652"/>
      <c r="J37" s="652"/>
      <c r="K37" s="652"/>
      <c r="L37" s="652"/>
      <c r="M37" s="652"/>
      <c r="N37" s="652"/>
      <c r="O37" s="652"/>
      <c r="P37" s="652"/>
      <c r="Q37" s="652"/>
      <c r="R37" s="652"/>
      <c r="S37" s="652"/>
    </row>
    <row r="38" spans="1:20" ht="16.75" customHeight="1" x14ac:dyDescent="0.25">
      <c r="A38" s="216"/>
      <c r="B38" s="216"/>
      <c r="C38" s="216"/>
      <c r="D38" s="216"/>
      <c r="E38" s="216"/>
      <c r="F38" s="216"/>
      <c r="G38" s="216"/>
      <c r="H38" s="216"/>
      <c r="I38" s="216"/>
      <c r="J38" s="216"/>
      <c r="K38" s="216"/>
      <c r="L38" s="216"/>
      <c r="M38" s="216"/>
      <c r="N38" s="216"/>
      <c r="O38" s="216"/>
      <c r="P38" s="216"/>
      <c r="Q38" s="216"/>
      <c r="R38" s="216"/>
      <c r="S38" s="216"/>
      <c r="T38" s="615"/>
    </row>
    <row r="39" spans="1:20" ht="13.4" customHeight="1" x14ac:dyDescent="0.25">
      <c r="A39" s="418" t="s">
        <v>246</v>
      </c>
      <c r="B39" s="216"/>
      <c r="C39" s="216"/>
      <c r="D39" s="216"/>
      <c r="E39" s="216"/>
      <c r="F39" s="216"/>
      <c r="G39" s="216"/>
      <c r="H39" s="216"/>
      <c r="I39" s="216"/>
      <c r="J39" s="216"/>
      <c r="K39" s="216"/>
      <c r="L39" s="216"/>
      <c r="M39" s="216"/>
      <c r="N39" s="216"/>
      <c r="O39" s="216"/>
      <c r="P39" s="216"/>
      <c r="Q39" s="216"/>
      <c r="R39" s="216"/>
      <c r="S39" s="216"/>
      <c r="T39" s="615"/>
    </row>
    <row r="40" spans="1:20" ht="16.75" customHeight="1" x14ac:dyDescent="0.25">
      <c r="A40" s="216"/>
      <c r="B40" s="216"/>
      <c r="C40" s="216"/>
      <c r="D40" s="216"/>
      <c r="E40" s="216"/>
      <c r="F40" s="216"/>
      <c r="G40" s="216"/>
      <c r="H40" s="216"/>
      <c r="I40" s="216"/>
      <c r="J40" s="216"/>
      <c r="K40" s="216"/>
      <c r="L40" s="216"/>
      <c r="M40" s="216"/>
      <c r="N40" s="216"/>
      <c r="O40" s="216"/>
      <c r="P40" s="216"/>
      <c r="Q40" s="216"/>
      <c r="R40" s="216"/>
      <c r="S40" s="216"/>
      <c r="T40" s="615"/>
    </row>
    <row r="41" spans="1:20" ht="16.75" customHeight="1" x14ac:dyDescent="0.25">
      <c r="A41" s="216"/>
      <c r="B41" s="216"/>
      <c r="C41" s="216"/>
      <c r="D41" s="216"/>
      <c r="E41" s="216"/>
      <c r="F41" s="216"/>
      <c r="G41" s="216"/>
      <c r="H41" s="216"/>
      <c r="I41" s="216"/>
      <c r="J41" s="216"/>
      <c r="K41" s="216"/>
      <c r="L41" s="216"/>
      <c r="M41" s="216"/>
      <c r="N41" s="216"/>
      <c r="O41" s="216"/>
      <c r="P41" s="216"/>
      <c r="Q41" s="216"/>
      <c r="R41" s="216"/>
      <c r="S41" s="216"/>
      <c r="T41" s="615"/>
    </row>
    <row r="42" spans="1:20" ht="16.75" customHeight="1" x14ac:dyDescent="0.25">
      <c r="A42" s="216"/>
      <c r="B42" s="216"/>
      <c r="C42" s="216"/>
      <c r="D42" s="216"/>
      <c r="E42" s="216"/>
      <c r="F42" s="216"/>
      <c r="G42" s="216"/>
      <c r="H42" s="216"/>
      <c r="I42" s="216"/>
      <c r="J42" s="216"/>
      <c r="K42" s="216"/>
      <c r="L42" s="216"/>
      <c r="M42" s="216"/>
      <c r="N42" s="216"/>
      <c r="O42" s="216"/>
      <c r="P42" s="216"/>
      <c r="Q42" s="216"/>
      <c r="R42" s="216"/>
      <c r="S42" s="216"/>
      <c r="T42" s="615"/>
    </row>
    <row r="43" spans="1:20" ht="16.75" customHeight="1" x14ac:dyDescent="0.25"/>
    <row r="44" spans="1:20" ht="16.75" customHeight="1" x14ac:dyDescent="0.25"/>
    <row r="45" spans="1:20" ht="16.75" customHeight="1" x14ac:dyDescent="0.25"/>
    <row r="46" spans="1:20" ht="16.75" customHeight="1" x14ac:dyDescent="0.25"/>
    <row r="47" spans="1:20" ht="16.75" customHeight="1" x14ac:dyDescent="0.25"/>
    <row r="48" spans="1:20"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sheetData>
  <mergeCells count="6">
    <mergeCell ref="A37:S37"/>
    <mergeCell ref="A1:A3"/>
    <mergeCell ref="A33:Q33"/>
    <mergeCell ref="A34:Q34"/>
    <mergeCell ref="A35:Q35"/>
    <mergeCell ref="A36:Q36"/>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02"/>
  <sheetViews>
    <sheetView topLeftCell="AF1" workbookViewId="0">
      <selection activeCell="AE32" sqref="AE32"/>
    </sheetView>
  </sheetViews>
  <sheetFormatPr defaultColWidth="13.7265625" defaultRowHeight="12.5" x14ac:dyDescent="0.25"/>
  <cols>
    <col min="1" max="1" width="51.81640625" customWidth="1"/>
    <col min="2" max="2" width="12.26953125" bestFit="1" customWidth="1"/>
    <col min="3" max="3" width="0" hidden="1" customWidth="1"/>
    <col min="4" max="4" width="12.26953125" bestFit="1" customWidth="1"/>
    <col min="5" max="5" width="0" hidden="1" customWidth="1"/>
    <col min="6" max="6" width="12.26953125" bestFit="1" customWidth="1"/>
    <col min="7" max="7" width="0" hidden="1" customWidth="1"/>
    <col min="8" max="8" width="12.26953125" bestFit="1" customWidth="1"/>
    <col min="9" max="9" width="0" hidden="1" customWidth="1"/>
    <col min="10" max="10" width="12.26953125" bestFit="1" customWidth="1"/>
    <col min="11" max="11" width="0" hidden="1" customWidth="1"/>
    <col min="12" max="12" width="12.26953125" bestFit="1" customWidth="1"/>
    <col min="13" max="13" width="0" hidden="1" customWidth="1"/>
    <col min="14" max="14" width="12.26953125" bestFit="1" customWidth="1"/>
    <col min="15" max="15" width="0" hidden="1" customWidth="1"/>
    <col min="16" max="16" width="12.26953125" bestFit="1" customWidth="1"/>
    <col min="17" max="17" width="0" hidden="1" customWidth="1"/>
    <col min="18" max="18" width="12.26953125" bestFit="1" customWidth="1"/>
    <col min="19" max="19" width="0" hidden="1" customWidth="1"/>
    <col min="20" max="20" width="12.26953125" bestFit="1" customWidth="1"/>
    <col min="21" max="21" width="0" hidden="1" customWidth="1"/>
    <col min="22" max="22" width="12.26953125" bestFit="1" customWidth="1"/>
    <col min="23" max="23" width="0" hidden="1" customWidth="1"/>
    <col min="24" max="27" width="9.81640625" bestFit="1" customWidth="1"/>
    <col min="28" max="28" width="12.26953125" bestFit="1" customWidth="1"/>
    <col min="29" max="29" width="0" hidden="1" customWidth="1"/>
    <col min="30" max="33" width="9.81640625" bestFit="1" customWidth="1"/>
    <col min="34" max="34" width="12.26953125" bestFit="1" customWidth="1"/>
    <col min="35" max="35" width="0" hidden="1" customWidth="1"/>
    <col min="36" max="39" width="9.81640625" bestFit="1" customWidth="1"/>
    <col min="40" max="40" width="12.26953125" customWidth="1"/>
    <col min="41" max="41" width="0" hidden="1" customWidth="1"/>
    <col min="42" max="43" width="9.81640625" bestFit="1" customWidth="1"/>
    <col min="44" max="44" width="9.81640625" customWidth="1"/>
    <col min="45" max="45" width="9.81640625" bestFit="1" customWidth="1"/>
    <col min="46" max="46" width="12.26953125" customWidth="1"/>
    <col min="47" max="47" width="0" hidden="1" customWidth="1"/>
    <col min="48" max="49" width="9.81640625" style="614" bestFit="1" customWidth="1"/>
    <col min="50" max="50" width="9.54296875" style="614" bestFit="1" customWidth="1"/>
    <col min="51" max="58" width="20.1796875" customWidth="1"/>
  </cols>
  <sheetData>
    <row r="1" spans="1:50" ht="16.75" customHeight="1" x14ac:dyDescent="0.25">
      <c r="A1" s="649" t="s">
        <v>0</v>
      </c>
    </row>
    <row r="2" spans="1:50" ht="16.75" customHeight="1" x14ac:dyDescent="0.25">
      <c r="A2" s="650"/>
    </row>
    <row r="3" spans="1:50" ht="16.75" customHeight="1" x14ac:dyDescent="0.25">
      <c r="A3" s="650"/>
    </row>
    <row r="4" spans="1:50" ht="16.75" customHeight="1" x14ac:dyDescent="0.25">
      <c r="A4" s="651" t="s">
        <v>308</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615"/>
      <c r="AW4" s="615"/>
      <c r="AX4" s="615"/>
    </row>
    <row r="5" spans="1:50" ht="16.75" customHeight="1" x14ac:dyDescent="0.25">
      <c r="A5" s="652"/>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615"/>
      <c r="AW5" s="615"/>
      <c r="AX5" s="615"/>
    </row>
    <row r="6" spans="1:50" ht="13.4" customHeight="1" x14ac:dyDescent="0.25">
      <c r="A6" s="216"/>
      <c r="B6" s="654" t="s">
        <v>375</v>
      </c>
      <c r="C6" s="218"/>
      <c r="D6" s="654" t="s">
        <v>376</v>
      </c>
      <c r="E6" s="218"/>
      <c r="F6" s="654" t="s">
        <v>377</v>
      </c>
      <c r="G6" s="218"/>
      <c r="H6" s="654" t="s">
        <v>378</v>
      </c>
      <c r="I6" s="218"/>
      <c r="J6" s="654" t="s">
        <v>379</v>
      </c>
      <c r="K6" s="218"/>
      <c r="L6" s="654" t="s">
        <v>380</v>
      </c>
      <c r="M6" s="218"/>
      <c r="N6" s="654" t="s">
        <v>381</v>
      </c>
      <c r="O6" s="218"/>
      <c r="P6" s="654" t="s">
        <v>382</v>
      </c>
      <c r="Q6" s="218"/>
      <c r="R6" s="654" t="s">
        <v>383</v>
      </c>
      <c r="S6" s="218"/>
      <c r="T6" s="654" t="s">
        <v>384</v>
      </c>
      <c r="U6" s="218"/>
      <c r="V6" s="654" t="s">
        <v>385</v>
      </c>
      <c r="W6" s="218"/>
      <c r="X6" s="219" t="s">
        <v>13</v>
      </c>
      <c r="Y6" s="220" t="s">
        <v>14</v>
      </c>
      <c r="Z6" s="220" t="s">
        <v>15</v>
      </c>
      <c r="AA6" s="221" t="s">
        <v>16</v>
      </c>
      <c r="AB6" s="654" t="s">
        <v>386</v>
      </c>
      <c r="AC6" s="218"/>
      <c r="AD6" s="219" t="s">
        <v>18</v>
      </c>
      <c r="AE6" s="220" t="s">
        <v>19</v>
      </c>
      <c r="AF6" s="220" t="s">
        <v>20</v>
      </c>
      <c r="AG6" s="221" t="s">
        <v>21</v>
      </c>
      <c r="AH6" s="654" t="s">
        <v>387</v>
      </c>
      <c r="AI6" s="218"/>
      <c r="AJ6" s="219" t="s">
        <v>23</v>
      </c>
      <c r="AK6" s="220" t="s">
        <v>24</v>
      </c>
      <c r="AL6" s="220" t="s">
        <v>25</v>
      </c>
      <c r="AM6" s="221" t="s">
        <v>26</v>
      </c>
      <c r="AN6" s="654" t="s">
        <v>388</v>
      </c>
      <c r="AO6" s="218"/>
      <c r="AP6" s="219" t="s">
        <v>28</v>
      </c>
      <c r="AQ6" s="220" t="s">
        <v>29</v>
      </c>
      <c r="AR6" s="220" t="s">
        <v>30</v>
      </c>
      <c r="AS6" s="221" t="s">
        <v>31</v>
      </c>
      <c r="AT6" s="654" t="s">
        <v>85</v>
      </c>
      <c r="AU6" s="268"/>
      <c r="AV6" s="219" t="s">
        <v>33</v>
      </c>
      <c r="AW6" s="220" t="s">
        <v>34</v>
      </c>
      <c r="AX6" s="221" t="s">
        <v>393</v>
      </c>
    </row>
    <row r="7" spans="1:50" ht="13.4" customHeight="1" x14ac:dyDescent="0.25">
      <c r="A7" s="277" t="s">
        <v>86</v>
      </c>
      <c r="B7" s="655"/>
      <c r="C7" s="218"/>
      <c r="D7" s="655"/>
      <c r="E7" s="218"/>
      <c r="F7" s="655"/>
      <c r="G7" s="218"/>
      <c r="H7" s="655"/>
      <c r="I7" s="218"/>
      <c r="J7" s="655"/>
      <c r="K7" s="218"/>
      <c r="L7" s="655"/>
      <c r="M7" s="218"/>
      <c r="N7" s="655"/>
      <c r="O7" s="218"/>
      <c r="P7" s="655"/>
      <c r="Q7" s="218"/>
      <c r="R7" s="655"/>
      <c r="S7" s="218"/>
      <c r="T7" s="655"/>
      <c r="U7" s="218"/>
      <c r="V7" s="655"/>
      <c r="W7" s="218"/>
      <c r="X7" s="225" t="s">
        <v>38</v>
      </c>
      <c r="Y7" s="226" t="s">
        <v>39</v>
      </c>
      <c r="Z7" s="226" t="s">
        <v>40</v>
      </c>
      <c r="AA7" s="227" t="s">
        <v>41</v>
      </c>
      <c r="AB7" s="655"/>
      <c r="AC7" s="218"/>
      <c r="AD7" s="225" t="s">
        <v>42</v>
      </c>
      <c r="AE7" s="226" t="s">
        <v>43</v>
      </c>
      <c r="AF7" s="226" t="s">
        <v>44</v>
      </c>
      <c r="AG7" s="227" t="s">
        <v>45</v>
      </c>
      <c r="AH7" s="655"/>
      <c r="AI7" s="218"/>
      <c r="AJ7" s="225" t="s">
        <v>46</v>
      </c>
      <c r="AK7" s="226" t="s">
        <v>47</v>
      </c>
      <c r="AL7" s="226" t="s">
        <v>48</v>
      </c>
      <c r="AM7" s="227" t="s">
        <v>49</v>
      </c>
      <c r="AN7" s="655"/>
      <c r="AO7" s="218"/>
      <c r="AP7" s="225" t="s">
        <v>50</v>
      </c>
      <c r="AQ7" s="226" t="s">
        <v>51</v>
      </c>
      <c r="AR7" s="226" t="s">
        <v>52</v>
      </c>
      <c r="AS7" s="227" t="s">
        <v>53</v>
      </c>
      <c r="AT7" s="655"/>
      <c r="AU7" s="268"/>
      <c r="AV7" s="225" t="s">
        <v>54</v>
      </c>
      <c r="AW7" s="226" t="s">
        <v>55</v>
      </c>
      <c r="AX7" s="227" t="s">
        <v>394</v>
      </c>
    </row>
    <row r="8" spans="1:50" ht="13.4" customHeight="1" x14ac:dyDescent="0.25">
      <c r="A8" s="277" t="s">
        <v>87</v>
      </c>
      <c r="B8" s="317"/>
      <c r="C8" s="318"/>
      <c r="D8" s="317"/>
      <c r="E8" s="318"/>
      <c r="F8" s="317"/>
      <c r="G8" s="318"/>
      <c r="H8" s="317"/>
      <c r="I8" s="318"/>
      <c r="J8" s="317"/>
      <c r="K8" s="318"/>
      <c r="L8" s="317"/>
      <c r="M8" s="318"/>
      <c r="N8" s="317"/>
      <c r="O8" s="318"/>
      <c r="P8" s="317"/>
      <c r="Q8" s="318"/>
      <c r="R8" s="317"/>
      <c r="S8" s="318"/>
      <c r="T8" s="317"/>
      <c r="U8" s="318"/>
      <c r="V8" s="317"/>
      <c r="W8" s="218"/>
      <c r="X8" s="256"/>
      <c r="Y8" s="257"/>
      <c r="Z8" s="257"/>
      <c r="AA8" s="258"/>
      <c r="AB8" s="317"/>
      <c r="AC8" s="218"/>
      <c r="AD8" s="256"/>
      <c r="AE8" s="257"/>
      <c r="AF8" s="257"/>
      <c r="AG8" s="258"/>
      <c r="AH8" s="317"/>
      <c r="AI8" s="218"/>
      <c r="AJ8" s="256"/>
      <c r="AK8" s="257"/>
      <c r="AL8" s="257"/>
      <c r="AM8" s="258"/>
      <c r="AN8" s="317"/>
      <c r="AO8" s="218"/>
      <c r="AP8" s="256"/>
      <c r="AQ8" s="257"/>
      <c r="AR8" s="257"/>
      <c r="AS8" s="258"/>
      <c r="AT8" s="317"/>
      <c r="AU8" s="218"/>
      <c r="AV8" s="256"/>
      <c r="AW8" s="257"/>
      <c r="AX8" s="622"/>
    </row>
    <row r="9" spans="1:50" ht="13.4" customHeight="1" x14ac:dyDescent="0.25">
      <c r="A9" s="278" t="s">
        <v>88</v>
      </c>
      <c r="B9" s="318"/>
      <c r="C9" s="318"/>
      <c r="D9" s="318"/>
      <c r="E9" s="318"/>
      <c r="F9" s="318"/>
      <c r="G9" s="318"/>
      <c r="H9" s="318"/>
      <c r="I9" s="318"/>
      <c r="J9" s="318"/>
      <c r="K9" s="318"/>
      <c r="L9" s="318"/>
      <c r="M9" s="318"/>
      <c r="N9" s="318"/>
      <c r="O9" s="318"/>
      <c r="P9" s="318"/>
      <c r="Q9" s="318"/>
      <c r="R9" s="318"/>
      <c r="S9" s="318"/>
      <c r="T9" s="318"/>
      <c r="U9" s="318"/>
      <c r="V9" s="318"/>
      <c r="W9" s="218"/>
      <c r="X9" s="268"/>
      <c r="Y9" s="216"/>
      <c r="Z9" s="216"/>
      <c r="AA9" s="216"/>
      <c r="AB9" s="318"/>
      <c r="AC9" s="218"/>
      <c r="AD9" s="268"/>
      <c r="AE9" s="216"/>
      <c r="AF9" s="216"/>
      <c r="AG9" s="216"/>
      <c r="AH9" s="318"/>
      <c r="AI9" s="218"/>
      <c r="AJ9" s="268"/>
      <c r="AK9" s="216"/>
      <c r="AL9" s="216"/>
      <c r="AM9" s="216"/>
      <c r="AN9" s="318"/>
      <c r="AO9" s="218"/>
      <c r="AP9" s="268"/>
      <c r="AQ9" s="216"/>
      <c r="AR9" s="216"/>
      <c r="AS9" s="216"/>
      <c r="AT9" s="318"/>
      <c r="AU9" s="218"/>
      <c r="AV9" s="268"/>
      <c r="AW9" s="615"/>
      <c r="AX9" s="611"/>
    </row>
    <row r="10" spans="1:50" ht="13.4" customHeight="1" x14ac:dyDescent="0.25">
      <c r="A10" s="279" t="s">
        <v>89</v>
      </c>
      <c r="B10" s="264">
        <v>26402</v>
      </c>
      <c r="C10" s="318"/>
      <c r="D10" s="264">
        <f>64653+43474</f>
        <v>108127</v>
      </c>
      <c r="E10" s="318"/>
      <c r="F10" s="264">
        <f>69464+38578</f>
        <v>108042</v>
      </c>
      <c r="G10" s="318"/>
      <c r="H10" s="264">
        <f>103145+26598</f>
        <v>129743</v>
      </c>
      <c r="I10" s="318"/>
      <c r="J10" s="264">
        <v>133988</v>
      </c>
      <c r="K10" s="318"/>
      <c r="L10" s="264">
        <f>162727+9604</f>
        <v>172331</v>
      </c>
      <c r="M10" s="318"/>
      <c r="N10" s="264">
        <f>236552+529</f>
        <v>237081</v>
      </c>
      <c r="O10" s="318"/>
      <c r="P10" s="264">
        <v>62203</v>
      </c>
      <c r="Q10" s="318"/>
      <c r="R10" s="264">
        <v>50065</v>
      </c>
      <c r="S10" s="318"/>
      <c r="T10" s="264">
        <f>62508+13857</f>
        <v>76365</v>
      </c>
      <c r="U10" s="318"/>
      <c r="V10" s="264">
        <v>110494</v>
      </c>
      <c r="W10" s="218"/>
      <c r="X10" s="269">
        <v>99561</v>
      </c>
      <c r="Y10" s="270">
        <v>79084</v>
      </c>
      <c r="Z10" s="270">
        <v>82920</v>
      </c>
      <c r="AA10" s="271">
        <v>85319</v>
      </c>
      <c r="AB10" s="272">
        <v>85319</v>
      </c>
      <c r="AC10" s="218"/>
      <c r="AD10" s="269">
        <v>60937</v>
      </c>
      <c r="AE10" s="270">
        <v>49588</v>
      </c>
      <c r="AF10" s="270">
        <v>43467</v>
      </c>
      <c r="AG10" s="271">
        <v>25697</v>
      </c>
      <c r="AH10" s="272">
        <v>25697</v>
      </c>
      <c r="AI10" s="218"/>
      <c r="AJ10" s="269">
        <v>42800</v>
      </c>
      <c r="AK10" s="270">
        <v>40064</v>
      </c>
      <c r="AL10" s="270">
        <v>49878</v>
      </c>
      <c r="AM10" s="271">
        <v>44227</v>
      </c>
      <c r="AN10" s="272">
        <v>44227</v>
      </c>
      <c r="AO10" s="218"/>
      <c r="AP10" s="269">
        <v>48068</v>
      </c>
      <c r="AQ10" s="270">
        <v>48264</v>
      </c>
      <c r="AR10" s="270">
        <v>44258</v>
      </c>
      <c r="AS10" s="271">
        <v>35279</v>
      </c>
      <c r="AT10" s="272">
        <v>35279</v>
      </c>
      <c r="AU10" s="218"/>
      <c r="AV10" s="269">
        <v>31234</v>
      </c>
      <c r="AW10" s="270">
        <v>36917</v>
      </c>
      <c r="AX10" s="612">
        <v>228265</v>
      </c>
    </row>
    <row r="11" spans="1:50" ht="13.4" customHeight="1" x14ac:dyDescent="0.25">
      <c r="A11" s="279" t="s">
        <v>90</v>
      </c>
      <c r="B11" s="239">
        <v>1186</v>
      </c>
      <c r="C11" s="318"/>
      <c r="D11" s="239">
        <v>1465</v>
      </c>
      <c r="E11" s="318"/>
      <c r="F11" s="239">
        <v>4647</v>
      </c>
      <c r="G11" s="318"/>
      <c r="H11" s="239">
        <v>6105</v>
      </c>
      <c r="I11" s="318"/>
      <c r="J11" s="239">
        <v>5672</v>
      </c>
      <c r="K11" s="318"/>
      <c r="L11" s="239">
        <v>9389</v>
      </c>
      <c r="M11" s="318"/>
      <c r="N11" s="239">
        <v>13389</v>
      </c>
      <c r="O11" s="318"/>
      <c r="P11" s="239">
        <v>20125</v>
      </c>
      <c r="Q11" s="318"/>
      <c r="R11" s="239">
        <v>22026</v>
      </c>
      <c r="S11" s="318"/>
      <c r="T11" s="239">
        <v>23515</v>
      </c>
      <c r="U11" s="318"/>
      <c r="V11" s="239">
        <v>32145</v>
      </c>
      <c r="W11" s="218"/>
      <c r="X11" s="240">
        <v>38699</v>
      </c>
      <c r="Y11" s="241">
        <v>36100</v>
      </c>
      <c r="Z11" s="241">
        <v>36992</v>
      </c>
      <c r="AA11" s="242">
        <v>32327</v>
      </c>
      <c r="AB11" s="239">
        <v>32327</v>
      </c>
      <c r="AC11" s="218"/>
      <c r="AD11" s="240">
        <v>30121</v>
      </c>
      <c r="AE11" s="241">
        <v>52179</v>
      </c>
      <c r="AF11" s="241">
        <v>51426</v>
      </c>
      <c r="AG11" s="242">
        <v>48630</v>
      </c>
      <c r="AH11" s="239">
        <v>48630</v>
      </c>
      <c r="AI11" s="218"/>
      <c r="AJ11" s="240">
        <v>58413</v>
      </c>
      <c r="AK11" s="241">
        <v>66876</v>
      </c>
      <c r="AL11" s="241">
        <v>65632</v>
      </c>
      <c r="AM11" s="242">
        <v>55621</v>
      </c>
      <c r="AN11" s="239">
        <v>55621</v>
      </c>
      <c r="AO11" s="218"/>
      <c r="AP11" s="240">
        <v>63131</v>
      </c>
      <c r="AQ11" s="241">
        <v>68100</v>
      </c>
      <c r="AR11" s="241">
        <v>70095</v>
      </c>
      <c r="AS11" s="242">
        <v>60646</v>
      </c>
      <c r="AT11" s="239">
        <v>60646</v>
      </c>
      <c r="AU11" s="218"/>
      <c r="AV11" s="240">
        <v>68518</v>
      </c>
      <c r="AW11" s="241">
        <v>70496</v>
      </c>
      <c r="AX11" s="590">
        <v>46974</v>
      </c>
    </row>
    <row r="12" spans="1:50" ht="13.4" customHeight="1" x14ac:dyDescent="0.25">
      <c r="A12" s="279" t="s">
        <v>91</v>
      </c>
      <c r="B12" s="239">
        <v>354</v>
      </c>
      <c r="C12" s="318"/>
      <c r="D12" s="239">
        <v>1407</v>
      </c>
      <c r="E12" s="318"/>
      <c r="F12" s="239">
        <v>1144</v>
      </c>
      <c r="G12" s="318"/>
      <c r="H12" s="239">
        <v>2548</v>
      </c>
      <c r="I12" s="318"/>
      <c r="J12" s="239">
        <v>4384</v>
      </c>
      <c r="K12" s="318"/>
      <c r="L12" s="239">
        <v>6223</v>
      </c>
      <c r="M12" s="318"/>
      <c r="N12" s="239">
        <v>8377</v>
      </c>
      <c r="O12" s="318"/>
      <c r="P12" s="239">
        <v>7168</v>
      </c>
      <c r="Q12" s="318"/>
      <c r="R12" s="239">
        <v>7620</v>
      </c>
      <c r="S12" s="318"/>
      <c r="T12" s="239">
        <v>12138</v>
      </c>
      <c r="U12" s="318"/>
      <c r="V12" s="239">
        <v>18356</v>
      </c>
      <c r="W12" s="218"/>
      <c r="X12" s="240">
        <v>19835</v>
      </c>
      <c r="Y12" s="241">
        <v>20890</v>
      </c>
      <c r="Z12" s="241">
        <v>19640</v>
      </c>
      <c r="AA12" s="242">
        <v>18125</v>
      </c>
      <c r="AB12" s="239">
        <v>18125</v>
      </c>
      <c r="AC12" s="218"/>
      <c r="AD12" s="240">
        <v>19510</v>
      </c>
      <c r="AE12" s="241">
        <v>41422</v>
      </c>
      <c r="AF12" s="241">
        <v>44661</v>
      </c>
      <c r="AG12" s="242">
        <v>46563</v>
      </c>
      <c r="AH12" s="239">
        <v>46563</v>
      </c>
      <c r="AI12" s="218"/>
      <c r="AJ12" s="240">
        <v>56754</v>
      </c>
      <c r="AK12" s="241">
        <v>55263</v>
      </c>
      <c r="AL12" s="241">
        <v>63009</v>
      </c>
      <c r="AM12" s="242">
        <v>60602</v>
      </c>
      <c r="AN12" s="239">
        <v>60602</v>
      </c>
      <c r="AO12" s="218"/>
      <c r="AP12" s="240">
        <v>78407</v>
      </c>
      <c r="AQ12" s="241">
        <v>75171</v>
      </c>
      <c r="AR12" s="241">
        <v>67203</v>
      </c>
      <c r="AS12" s="242">
        <v>66310</v>
      </c>
      <c r="AT12" s="239">
        <v>66310</v>
      </c>
      <c r="AU12" s="218"/>
      <c r="AV12" s="240">
        <v>82282</v>
      </c>
      <c r="AW12" s="241">
        <v>80151</v>
      </c>
      <c r="AX12" s="590">
        <v>70822</v>
      </c>
    </row>
    <row r="13" spans="1:50" ht="13.4" customHeight="1" x14ac:dyDescent="0.25">
      <c r="A13" s="279" t="s">
        <v>92</v>
      </c>
      <c r="B13" s="239">
        <v>2651</v>
      </c>
      <c r="C13" s="318"/>
      <c r="D13" s="239">
        <v>3564</v>
      </c>
      <c r="E13" s="318"/>
      <c r="F13" s="239">
        <v>4962</v>
      </c>
      <c r="G13" s="318"/>
      <c r="H13" s="239">
        <v>5678</v>
      </c>
      <c r="I13" s="318"/>
      <c r="J13" s="239">
        <v>12819</v>
      </c>
      <c r="K13" s="318"/>
      <c r="L13" s="239">
        <v>15059</v>
      </c>
      <c r="M13" s="318"/>
      <c r="N13" s="239">
        <v>13444</v>
      </c>
      <c r="O13" s="318"/>
      <c r="P13" s="239">
        <v>26102</v>
      </c>
      <c r="Q13" s="318"/>
      <c r="R13" s="239">
        <v>20520</v>
      </c>
      <c r="S13" s="318"/>
      <c r="T13" s="239">
        <v>45923</v>
      </c>
      <c r="U13" s="318"/>
      <c r="V13" s="239">
        <v>55103</v>
      </c>
      <c r="W13" s="218"/>
      <c r="X13" s="240">
        <v>59274</v>
      </c>
      <c r="Y13" s="241">
        <v>61320</v>
      </c>
      <c r="Z13" s="241">
        <v>64626</v>
      </c>
      <c r="AA13" s="242">
        <v>64997</v>
      </c>
      <c r="AB13" s="239">
        <v>64997</v>
      </c>
      <c r="AC13" s="218"/>
      <c r="AD13" s="240">
        <v>64629</v>
      </c>
      <c r="AE13" s="241">
        <v>98786</v>
      </c>
      <c r="AF13" s="241">
        <v>77240</v>
      </c>
      <c r="AG13" s="242">
        <v>78835</v>
      </c>
      <c r="AH13" s="239">
        <v>78835</v>
      </c>
      <c r="AI13" s="218"/>
      <c r="AJ13" s="240">
        <v>75921</v>
      </c>
      <c r="AK13" s="241">
        <v>73282</v>
      </c>
      <c r="AL13" s="241">
        <v>69231</v>
      </c>
      <c r="AM13" s="242">
        <v>78846</v>
      </c>
      <c r="AN13" s="239">
        <v>78846</v>
      </c>
      <c r="AO13" s="218"/>
      <c r="AP13" s="240">
        <v>73855</v>
      </c>
      <c r="AQ13" s="241">
        <v>95903</v>
      </c>
      <c r="AR13" s="241">
        <v>92048</v>
      </c>
      <c r="AS13" s="242">
        <v>78065</v>
      </c>
      <c r="AT13" s="239">
        <v>78065</v>
      </c>
      <c r="AU13" s="218"/>
      <c r="AV13" s="240">
        <v>87161</v>
      </c>
      <c r="AW13" s="241">
        <v>72751</v>
      </c>
      <c r="AX13" s="590">
        <v>93317</v>
      </c>
    </row>
    <row r="14" spans="1:50" ht="13.4" customHeight="1" x14ac:dyDescent="0.25">
      <c r="A14" s="279" t="s">
        <v>93</v>
      </c>
      <c r="B14" s="238">
        <v>0</v>
      </c>
      <c r="C14" s="318"/>
      <c r="D14" s="238">
        <v>0</v>
      </c>
      <c r="E14" s="318"/>
      <c r="F14" s="238">
        <v>0</v>
      </c>
      <c r="G14" s="318"/>
      <c r="H14" s="238">
        <v>0</v>
      </c>
      <c r="I14" s="318"/>
      <c r="J14" s="238">
        <v>0</v>
      </c>
      <c r="K14" s="318"/>
      <c r="L14" s="238">
        <v>0</v>
      </c>
      <c r="M14" s="318"/>
      <c r="N14" s="238">
        <v>0</v>
      </c>
      <c r="O14" s="318"/>
      <c r="P14" s="238">
        <v>0</v>
      </c>
      <c r="Q14" s="318"/>
      <c r="R14" s="238">
        <v>0</v>
      </c>
      <c r="S14" s="318"/>
      <c r="T14" s="238">
        <v>0</v>
      </c>
      <c r="U14" s="318"/>
      <c r="V14" s="238">
        <v>0</v>
      </c>
      <c r="W14" s="218"/>
      <c r="X14" s="243">
        <v>0</v>
      </c>
      <c r="Y14" s="244">
        <v>0</v>
      </c>
      <c r="Z14" s="244">
        <v>0</v>
      </c>
      <c r="AA14" s="245">
        <v>0</v>
      </c>
      <c r="AB14" s="238">
        <v>0</v>
      </c>
      <c r="AC14" s="218"/>
      <c r="AD14" s="243">
        <v>0</v>
      </c>
      <c r="AE14" s="244">
        <v>0</v>
      </c>
      <c r="AF14" s="244">
        <v>0</v>
      </c>
      <c r="AG14" s="245">
        <v>46276</v>
      </c>
      <c r="AH14" s="238">
        <v>46276</v>
      </c>
      <c r="AI14" s="218"/>
      <c r="AJ14" s="243">
        <v>0</v>
      </c>
      <c r="AK14" s="244">
        <v>0</v>
      </c>
      <c r="AL14" s="244">
        <v>0</v>
      </c>
      <c r="AM14" s="245">
        <v>0</v>
      </c>
      <c r="AN14" s="238">
        <v>0</v>
      </c>
      <c r="AO14" s="218"/>
      <c r="AP14" s="243">
        <v>0</v>
      </c>
      <c r="AQ14" s="244">
        <v>0</v>
      </c>
      <c r="AR14" s="244">
        <v>0</v>
      </c>
      <c r="AS14" s="245">
        <v>0</v>
      </c>
      <c r="AT14" s="238">
        <v>0</v>
      </c>
      <c r="AU14" s="218"/>
      <c r="AV14" s="243">
        <v>0</v>
      </c>
      <c r="AW14" s="244">
        <v>0</v>
      </c>
      <c r="AX14" s="623">
        <v>0</v>
      </c>
    </row>
    <row r="15" spans="1:50" ht="13.4" customHeight="1" x14ac:dyDescent="0.25">
      <c r="A15" s="278" t="s">
        <v>94</v>
      </c>
      <c r="B15" s="234">
        <f>SUM(B10:B14)</f>
        <v>30593</v>
      </c>
      <c r="C15" s="318"/>
      <c r="D15" s="234">
        <f>SUM(D10:D14)</f>
        <v>114563</v>
      </c>
      <c r="E15" s="318"/>
      <c r="F15" s="234">
        <f>SUM(F10:F14)</f>
        <v>118795</v>
      </c>
      <c r="G15" s="318"/>
      <c r="H15" s="234">
        <f>SUM(H10:H14)</f>
        <v>144074</v>
      </c>
      <c r="I15" s="318"/>
      <c r="J15" s="234">
        <f>SUM(J10:J14)</f>
        <v>156863</v>
      </c>
      <c r="K15" s="318"/>
      <c r="L15" s="234">
        <f>SUM(L10:L14)</f>
        <v>203002</v>
      </c>
      <c r="M15" s="318"/>
      <c r="N15" s="234">
        <f>SUM(N10:N14)</f>
        <v>272291</v>
      </c>
      <c r="O15" s="318"/>
      <c r="P15" s="234">
        <f>SUM(P10:P14)</f>
        <v>115598</v>
      </c>
      <c r="Q15" s="318"/>
      <c r="R15" s="234">
        <f>SUM(R10:R14)</f>
        <v>100231</v>
      </c>
      <c r="S15" s="318"/>
      <c r="T15" s="234">
        <f>SUM(T10:T14)</f>
        <v>157941</v>
      </c>
      <c r="U15" s="318"/>
      <c r="V15" s="234">
        <f>SUM(V10:V14)</f>
        <v>216098</v>
      </c>
      <c r="W15" s="218"/>
      <c r="X15" s="235">
        <v>217369</v>
      </c>
      <c r="Y15" s="236">
        <v>197394</v>
      </c>
      <c r="Z15" s="236">
        <v>204208</v>
      </c>
      <c r="AA15" s="237">
        <v>200768</v>
      </c>
      <c r="AB15" s="234">
        <v>200768</v>
      </c>
      <c r="AC15" s="218"/>
      <c r="AD15" s="235">
        <v>175197</v>
      </c>
      <c r="AE15" s="236">
        <v>241975</v>
      </c>
      <c r="AF15" s="236">
        <v>216794</v>
      </c>
      <c r="AG15" s="237">
        <v>246001</v>
      </c>
      <c r="AH15" s="234">
        <v>246001</v>
      </c>
      <c r="AI15" s="218"/>
      <c r="AJ15" s="235">
        <v>233888</v>
      </c>
      <c r="AK15" s="236">
        <v>235485</v>
      </c>
      <c r="AL15" s="236">
        <v>247750</v>
      </c>
      <c r="AM15" s="237">
        <v>239296</v>
      </c>
      <c r="AN15" s="234">
        <v>239296</v>
      </c>
      <c r="AO15" s="218"/>
      <c r="AP15" s="235">
        <v>263461</v>
      </c>
      <c r="AQ15" s="236">
        <v>287438</v>
      </c>
      <c r="AR15" s="236">
        <v>273604</v>
      </c>
      <c r="AS15" s="237">
        <v>240300</v>
      </c>
      <c r="AT15" s="234">
        <v>240300</v>
      </c>
      <c r="AU15" s="218"/>
      <c r="AV15" s="235">
        <v>269195</v>
      </c>
      <c r="AW15" s="236">
        <v>260315</v>
      </c>
      <c r="AX15" s="624">
        <v>439378</v>
      </c>
    </row>
    <row r="16" spans="1:50" ht="13.4" customHeight="1" x14ac:dyDescent="0.25">
      <c r="A16" s="278" t="s">
        <v>95</v>
      </c>
      <c r="B16" s="239">
        <v>29913</v>
      </c>
      <c r="C16" s="318"/>
      <c r="D16" s="239">
        <v>50311</v>
      </c>
      <c r="E16" s="318"/>
      <c r="F16" s="239">
        <v>106192</v>
      </c>
      <c r="G16" s="318"/>
      <c r="H16" s="239">
        <v>154520</v>
      </c>
      <c r="I16" s="318"/>
      <c r="J16" s="239">
        <v>193622</v>
      </c>
      <c r="K16" s="318"/>
      <c r="L16" s="239">
        <v>249961</v>
      </c>
      <c r="M16" s="318"/>
      <c r="N16" s="239">
        <v>262104</v>
      </c>
      <c r="O16" s="318"/>
      <c r="P16" s="239">
        <v>261228</v>
      </c>
      <c r="Q16" s="318"/>
      <c r="R16" s="239">
        <v>280022</v>
      </c>
      <c r="S16" s="318"/>
      <c r="T16" s="239">
        <v>352221</v>
      </c>
      <c r="U16" s="318"/>
      <c r="V16" s="239">
        <v>467511</v>
      </c>
      <c r="W16" s="218"/>
      <c r="X16" s="240">
        <v>495097</v>
      </c>
      <c r="Y16" s="241">
        <v>490605</v>
      </c>
      <c r="Z16" s="241">
        <v>497182</v>
      </c>
      <c r="AA16" s="242">
        <v>493163</v>
      </c>
      <c r="AB16" s="239">
        <v>493163</v>
      </c>
      <c r="AC16" s="218"/>
      <c r="AD16" s="240">
        <v>495175</v>
      </c>
      <c r="AE16" s="241">
        <v>505278</v>
      </c>
      <c r="AF16" s="241">
        <v>513148</v>
      </c>
      <c r="AG16" s="242">
        <v>511947</v>
      </c>
      <c r="AH16" s="239">
        <v>511947</v>
      </c>
      <c r="AI16" s="218"/>
      <c r="AJ16" s="240">
        <v>511890</v>
      </c>
      <c r="AK16" s="241">
        <v>507299</v>
      </c>
      <c r="AL16" s="241">
        <v>501115</v>
      </c>
      <c r="AM16" s="242">
        <v>483664</v>
      </c>
      <c r="AN16" s="239">
        <v>483664</v>
      </c>
      <c r="AO16" s="218"/>
      <c r="AP16" s="240">
        <v>486284</v>
      </c>
      <c r="AQ16" s="241">
        <v>495107</v>
      </c>
      <c r="AR16" s="241">
        <v>498324</v>
      </c>
      <c r="AS16" s="242">
        <v>490755</v>
      </c>
      <c r="AT16" s="239">
        <v>490755</v>
      </c>
      <c r="AU16" s="218"/>
      <c r="AV16" s="240">
        <v>362045</v>
      </c>
      <c r="AW16" s="241">
        <v>364155</v>
      </c>
      <c r="AX16" s="590">
        <v>347228</v>
      </c>
    </row>
    <row r="17" spans="1:50" ht="13.4" customHeight="1" x14ac:dyDescent="0.25">
      <c r="A17" s="280" t="s">
        <v>309</v>
      </c>
      <c r="B17" s="239">
        <v>0</v>
      </c>
      <c r="C17" s="318"/>
      <c r="D17" s="239">
        <v>0</v>
      </c>
      <c r="E17" s="318"/>
      <c r="F17" s="239">
        <v>0</v>
      </c>
      <c r="G17" s="318"/>
      <c r="H17" s="239">
        <v>0</v>
      </c>
      <c r="I17" s="318"/>
      <c r="J17" s="239">
        <v>0</v>
      </c>
      <c r="K17" s="318"/>
      <c r="L17" s="239">
        <v>0</v>
      </c>
      <c r="M17" s="318"/>
      <c r="N17" s="239">
        <v>0</v>
      </c>
      <c r="O17" s="318"/>
      <c r="P17" s="239">
        <v>0</v>
      </c>
      <c r="Q17" s="318"/>
      <c r="R17" s="239">
        <v>0</v>
      </c>
      <c r="S17" s="318"/>
      <c r="T17" s="239">
        <v>0</v>
      </c>
      <c r="U17" s="318"/>
      <c r="V17" s="239">
        <v>0</v>
      </c>
      <c r="W17" s="218"/>
      <c r="X17" s="240">
        <v>0</v>
      </c>
      <c r="Y17" s="241">
        <v>0</v>
      </c>
      <c r="Z17" s="241">
        <v>0</v>
      </c>
      <c r="AA17" s="242">
        <v>0</v>
      </c>
      <c r="AB17" s="239">
        <v>0</v>
      </c>
      <c r="AC17" s="218"/>
      <c r="AD17" s="240">
        <v>0</v>
      </c>
      <c r="AE17" s="241">
        <v>0</v>
      </c>
      <c r="AF17" s="241">
        <v>0</v>
      </c>
      <c r="AG17" s="242">
        <v>0</v>
      </c>
      <c r="AH17" s="239">
        <v>0</v>
      </c>
      <c r="AI17" s="218"/>
      <c r="AJ17" s="240">
        <v>0</v>
      </c>
      <c r="AK17" s="241">
        <v>0</v>
      </c>
      <c r="AL17" s="241">
        <v>0</v>
      </c>
      <c r="AM17" s="242">
        <v>0</v>
      </c>
      <c r="AN17" s="239">
        <v>0</v>
      </c>
      <c r="AO17" s="218"/>
      <c r="AP17" s="240">
        <v>0</v>
      </c>
      <c r="AQ17" s="241">
        <v>0</v>
      </c>
      <c r="AR17" s="241">
        <v>0</v>
      </c>
      <c r="AS17" s="242">
        <v>0</v>
      </c>
      <c r="AT17" s="239">
        <v>0</v>
      </c>
      <c r="AU17" s="218"/>
      <c r="AV17" s="240">
        <v>176677</v>
      </c>
      <c r="AW17" s="241">
        <v>173156</v>
      </c>
      <c r="AX17" s="590">
        <v>164391</v>
      </c>
    </row>
    <row r="18" spans="1:50" ht="13.4" customHeight="1" x14ac:dyDescent="0.25">
      <c r="A18" s="278" t="s">
        <v>96</v>
      </c>
      <c r="B18" s="239">
        <v>1916</v>
      </c>
      <c r="C18" s="318"/>
      <c r="D18" s="239">
        <v>2417</v>
      </c>
      <c r="E18" s="318"/>
      <c r="F18" s="239">
        <v>3841</v>
      </c>
      <c r="G18" s="318"/>
      <c r="H18" s="239">
        <v>5380</v>
      </c>
      <c r="I18" s="318"/>
      <c r="J18" s="239">
        <v>6754</v>
      </c>
      <c r="K18" s="318"/>
      <c r="L18" s="239">
        <v>6426</v>
      </c>
      <c r="M18" s="318"/>
      <c r="N18" s="239">
        <v>6046</v>
      </c>
      <c r="O18" s="318"/>
      <c r="P18" s="239">
        <v>5186</v>
      </c>
      <c r="Q18" s="318"/>
      <c r="R18" s="239">
        <v>9071</v>
      </c>
      <c r="S18" s="318"/>
      <c r="T18" s="239">
        <v>14016</v>
      </c>
      <c r="U18" s="318"/>
      <c r="V18" s="239">
        <v>22109</v>
      </c>
      <c r="W18" s="218"/>
      <c r="X18" s="240">
        <v>23332</v>
      </c>
      <c r="Y18" s="241">
        <v>27148</v>
      </c>
      <c r="Z18" s="241">
        <v>31850</v>
      </c>
      <c r="AA18" s="242">
        <v>35212</v>
      </c>
      <c r="AB18" s="239">
        <v>35212</v>
      </c>
      <c r="AC18" s="218"/>
      <c r="AD18" s="240">
        <v>39018</v>
      </c>
      <c r="AE18" s="241">
        <v>42856</v>
      </c>
      <c r="AF18" s="241">
        <v>47711</v>
      </c>
      <c r="AG18" s="242">
        <v>48470</v>
      </c>
      <c r="AH18" s="239">
        <v>48470</v>
      </c>
      <c r="AI18" s="218"/>
      <c r="AJ18" s="240">
        <v>50312</v>
      </c>
      <c r="AK18" s="241">
        <v>52040</v>
      </c>
      <c r="AL18" s="241">
        <v>56279</v>
      </c>
      <c r="AM18" s="242">
        <v>56199</v>
      </c>
      <c r="AN18" s="239">
        <v>56199</v>
      </c>
      <c r="AO18" s="218"/>
      <c r="AP18" s="240">
        <v>59046</v>
      </c>
      <c r="AQ18" s="241">
        <v>62176</v>
      </c>
      <c r="AR18" s="241">
        <v>64882</v>
      </c>
      <c r="AS18" s="242">
        <v>69840</v>
      </c>
      <c r="AT18" s="239">
        <v>69840</v>
      </c>
      <c r="AU18" s="218"/>
      <c r="AV18" s="240">
        <v>70090</v>
      </c>
      <c r="AW18" s="241">
        <v>72148</v>
      </c>
      <c r="AX18" s="590">
        <v>73477</v>
      </c>
    </row>
    <row r="19" spans="1:50" ht="13.4" customHeight="1" x14ac:dyDescent="0.25">
      <c r="A19" s="278" t="s">
        <v>97</v>
      </c>
      <c r="B19" s="239">
        <v>317</v>
      </c>
      <c r="C19" s="318"/>
      <c r="D19" s="239">
        <v>435</v>
      </c>
      <c r="E19" s="318"/>
      <c r="F19" s="239">
        <v>0</v>
      </c>
      <c r="G19" s="318"/>
      <c r="H19" s="239">
        <v>2956</v>
      </c>
      <c r="I19" s="318"/>
      <c r="J19" s="239">
        <v>7035</v>
      </c>
      <c r="K19" s="318"/>
      <c r="L19" s="239">
        <v>7277</v>
      </c>
      <c r="M19" s="318"/>
      <c r="N19" s="239">
        <v>6522</v>
      </c>
      <c r="O19" s="318"/>
      <c r="P19" s="239">
        <v>327</v>
      </c>
      <c r="Q19" s="318"/>
      <c r="R19" s="239">
        <v>581</v>
      </c>
      <c r="S19" s="318"/>
      <c r="T19" s="239">
        <v>8762</v>
      </c>
      <c r="U19" s="318"/>
      <c r="V19" s="239">
        <v>17172</v>
      </c>
      <c r="W19" s="218"/>
      <c r="X19" s="240">
        <v>19016</v>
      </c>
      <c r="Y19" s="241">
        <v>20772</v>
      </c>
      <c r="Z19" s="241">
        <v>21560</v>
      </c>
      <c r="AA19" s="242">
        <v>26093</v>
      </c>
      <c r="AB19" s="239">
        <v>26093</v>
      </c>
      <c r="AC19" s="218"/>
      <c r="AD19" s="240">
        <v>41556</v>
      </c>
      <c r="AE19" s="241">
        <v>18344</v>
      </c>
      <c r="AF19" s="241">
        <v>34248</v>
      </c>
      <c r="AG19" s="242">
        <v>48004</v>
      </c>
      <c r="AH19" s="239">
        <v>48004</v>
      </c>
      <c r="AI19" s="218"/>
      <c r="AJ19" s="240">
        <v>78748</v>
      </c>
      <c r="AK19" s="241">
        <v>66022</v>
      </c>
      <c r="AL19" s="241">
        <v>66753</v>
      </c>
      <c r="AM19" s="242">
        <v>67087</v>
      </c>
      <c r="AN19" s="239">
        <v>67087</v>
      </c>
      <c r="AO19" s="218"/>
      <c r="AP19" s="240">
        <v>68364</v>
      </c>
      <c r="AQ19" s="241">
        <v>59336</v>
      </c>
      <c r="AR19" s="241">
        <v>57885</v>
      </c>
      <c r="AS19" s="242">
        <v>59906</v>
      </c>
      <c r="AT19" s="239">
        <v>59906</v>
      </c>
      <c r="AU19" s="218"/>
      <c r="AV19" s="240">
        <v>57527</v>
      </c>
      <c r="AW19" s="241">
        <v>160058</v>
      </c>
      <c r="AX19" s="590">
        <v>143571</v>
      </c>
    </row>
    <row r="20" spans="1:50" ht="13.4" customHeight="1" x14ac:dyDescent="0.25">
      <c r="A20" s="278" t="s">
        <v>98</v>
      </c>
      <c r="B20" s="239">
        <v>1556</v>
      </c>
      <c r="C20" s="318"/>
      <c r="D20" s="239">
        <v>0</v>
      </c>
      <c r="E20" s="318"/>
      <c r="F20" s="239">
        <v>0</v>
      </c>
      <c r="G20" s="318"/>
      <c r="H20" s="239">
        <v>0</v>
      </c>
      <c r="I20" s="318"/>
      <c r="J20" s="239">
        <v>0</v>
      </c>
      <c r="K20" s="318"/>
      <c r="L20" s="239">
        <v>0</v>
      </c>
      <c r="M20" s="318"/>
      <c r="N20" s="239">
        <v>4168</v>
      </c>
      <c r="O20" s="318"/>
      <c r="P20" s="239">
        <v>140429</v>
      </c>
      <c r="Q20" s="318"/>
      <c r="R20" s="239">
        <v>140893</v>
      </c>
      <c r="S20" s="318"/>
      <c r="T20" s="239">
        <v>317187</v>
      </c>
      <c r="U20" s="318"/>
      <c r="V20" s="239">
        <v>400629</v>
      </c>
      <c r="W20" s="218"/>
      <c r="X20" s="240">
        <v>408767</v>
      </c>
      <c r="Y20" s="241">
        <v>399102</v>
      </c>
      <c r="Z20" s="241">
        <v>474736</v>
      </c>
      <c r="AA20" s="242">
        <v>466005</v>
      </c>
      <c r="AB20" s="239">
        <v>466005</v>
      </c>
      <c r="AC20" s="218"/>
      <c r="AD20" s="240">
        <v>470819</v>
      </c>
      <c r="AE20" s="241">
        <v>528895</v>
      </c>
      <c r="AF20" s="241">
        <v>516013</v>
      </c>
      <c r="AG20" s="242">
        <v>514963</v>
      </c>
      <c r="AH20" s="239">
        <v>514963</v>
      </c>
      <c r="AI20" s="218"/>
      <c r="AJ20" s="240">
        <v>525806</v>
      </c>
      <c r="AK20" s="241">
        <v>531199</v>
      </c>
      <c r="AL20" s="241">
        <v>542369</v>
      </c>
      <c r="AM20" s="242">
        <v>520843</v>
      </c>
      <c r="AN20" s="239">
        <v>520843</v>
      </c>
      <c r="AO20" s="218"/>
      <c r="AP20" s="240">
        <v>547109</v>
      </c>
      <c r="AQ20" s="241">
        <v>727577</v>
      </c>
      <c r="AR20" s="241">
        <v>720734</v>
      </c>
      <c r="AS20" s="242">
        <v>718880</v>
      </c>
      <c r="AT20" s="239">
        <v>718880</v>
      </c>
      <c r="AU20" s="218"/>
      <c r="AV20" s="240">
        <v>711670</v>
      </c>
      <c r="AW20" s="241">
        <v>721057</v>
      </c>
      <c r="AX20" s="590">
        <v>615333</v>
      </c>
    </row>
    <row r="21" spans="1:50" ht="13.4" customHeight="1" x14ac:dyDescent="0.25">
      <c r="A21" s="278" t="s">
        <v>99</v>
      </c>
      <c r="B21" s="239">
        <v>0</v>
      </c>
      <c r="C21" s="318"/>
      <c r="D21" s="239">
        <v>1417</v>
      </c>
      <c r="E21" s="318"/>
      <c r="F21" s="239">
        <v>1277</v>
      </c>
      <c r="G21" s="318"/>
      <c r="H21" s="239">
        <v>0</v>
      </c>
      <c r="I21" s="318"/>
      <c r="J21" s="239">
        <v>0</v>
      </c>
      <c r="K21" s="318"/>
      <c r="L21" s="239">
        <v>0</v>
      </c>
      <c r="M21" s="318"/>
      <c r="N21" s="239">
        <v>1042</v>
      </c>
      <c r="O21" s="318"/>
      <c r="P21" s="239">
        <v>40271</v>
      </c>
      <c r="Q21" s="318"/>
      <c r="R21" s="239">
        <v>30337</v>
      </c>
      <c r="S21" s="318"/>
      <c r="T21" s="239">
        <v>110214</v>
      </c>
      <c r="U21" s="318"/>
      <c r="V21" s="239">
        <v>151063</v>
      </c>
      <c r="W21" s="218"/>
      <c r="X21" s="240">
        <v>155471</v>
      </c>
      <c r="Y21" s="241">
        <v>141589</v>
      </c>
      <c r="Z21" s="241">
        <v>232100</v>
      </c>
      <c r="AA21" s="242">
        <v>216970</v>
      </c>
      <c r="AB21" s="239">
        <v>216970</v>
      </c>
      <c r="AC21" s="218"/>
      <c r="AD21" s="240">
        <v>209387</v>
      </c>
      <c r="AE21" s="241">
        <v>292591</v>
      </c>
      <c r="AF21" s="241">
        <v>280133</v>
      </c>
      <c r="AG21" s="242">
        <v>275924</v>
      </c>
      <c r="AH21" s="239">
        <v>275924</v>
      </c>
      <c r="AI21" s="218"/>
      <c r="AJ21" s="240">
        <v>268678</v>
      </c>
      <c r="AK21" s="241">
        <v>258657</v>
      </c>
      <c r="AL21" s="241">
        <v>250593</v>
      </c>
      <c r="AM21" s="242">
        <v>230201</v>
      </c>
      <c r="AN21" s="239">
        <v>230201</v>
      </c>
      <c r="AO21" s="218"/>
      <c r="AP21" s="240">
        <v>218257</v>
      </c>
      <c r="AQ21" s="241">
        <v>290242</v>
      </c>
      <c r="AR21" s="241">
        <v>273831</v>
      </c>
      <c r="AS21" s="242">
        <v>262701</v>
      </c>
      <c r="AT21" s="239">
        <v>262701</v>
      </c>
      <c r="AU21" s="218"/>
      <c r="AV21" s="240">
        <v>245514</v>
      </c>
      <c r="AW21" s="241">
        <v>235031</v>
      </c>
      <c r="AX21" s="590">
        <v>220827</v>
      </c>
    </row>
    <row r="22" spans="1:50" ht="13.4" customHeight="1" x14ac:dyDescent="0.25">
      <c r="A22" s="278" t="s">
        <v>100</v>
      </c>
      <c r="B22" s="238">
        <v>1691</v>
      </c>
      <c r="C22" s="318"/>
      <c r="D22" s="238">
        <v>2249</v>
      </c>
      <c r="E22" s="318"/>
      <c r="F22" s="238">
        <v>4748</v>
      </c>
      <c r="G22" s="318"/>
      <c r="H22" s="238">
        <v>9022</v>
      </c>
      <c r="I22" s="318"/>
      <c r="J22" s="238">
        <v>5275</v>
      </c>
      <c r="K22" s="318"/>
      <c r="L22" s="238">
        <v>11223</v>
      </c>
      <c r="M22" s="318"/>
      <c r="N22" s="238">
        <v>3727</v>
      </c>
      <c r="O22" s="318"/>
      <c r="P22" s="238">
        <v>29390</v>
      </c>
      <c r="Q22" s="318"/>
      <c r="R22" s="238">
        <f>29184+11248</f>
        <v>40432</v>
      </c>
      <c r="S22" s="318"/>
      <c r="T22" s="238">
        <v>28644</v>
      </c>
      <c r="U22" s="318"/>
      <c r="V22" s="238">
        <v>25213</v>
      </c>
      <c r="W22" s="218"/>
      <c r="X22" s="243">
        <v>24621</v>
      </c>
      <c r="Y22" s="244">
        <v>25921</v>
      </c>
      <c r="Z22" s="244">
        <v>24905</v>
      </c>
      <c r="AA22" s="245">
        <v>25658</v>
      </c>
      <c r="AB22" s="238">
        <v>25658</v>
      </c>
      <c r="AC22" s="218"/>
      <c r="AD22" s="243">
        <v>25163</v>
      </c>
      <c r="AE22" s="244">
        <v>34007</v>
      </c>
      <c r="AF22" s="244">
        <v>29860</v>
      </c>
      <c r="AG22" s="245">
        <v>34560</v>
      </c>
      <c r="AH22" s="238">
        <v>34560</v>
      </c>
      <c r="AI22" s="218"/>
      <c r="AJ22" s="243">
        <v>26772</v>
      </c>
      <c r="AK22" s="244">
        <v>28238</v>
      </c>
      <c r="AL22" s="244">
        <v>44994</v>
      </c>
      <c r="AM22" s="245">
        <v>54927</v>
      </c>
      <c r="AN22" s="238">
        <v>54927</v>
      </c>
      <c r="AO22" s="218"/>
      <c r="AP22" s="243">
        <v>58598</v>
      </c>
      <c r="AQ22" s="244">
        <v>50295</v>
      </c>
      <c r="AR22" s="244">
        <v>32022</v>
      </c>
      <c r="AS22" s="245">
        <v>25994</v>
      </c>
      <c r="AT22" s="238">
        <v>25994</v>
      </c>
      <c r="AU22" s="218"/>
      <c r="AV22" s="243">
        <v>46751</v>
      </c>
      <c r="AW22" s="244">
        <v>37414</v>
      </c>
      <c r="AX22" s="623">
        <v>35222</v>
      </c>
    </row>
    <row r="23" spans="1:50" ht="13.4" customHeight="1" x14ac:dyDescent="0.25">
      <c r="A23" s="278" t="s">
        <v>101</v>
      </c>
      <c r="B23" s="230">
        <f>SUM(B15:B22)</f>
        <v>65986</v>
      </c>
      <c r="C23" s="318"/>
      <c r="D23" s="230">
        <f>SUM(D15:D22)</f>
        <v>171392</v>
      </c>
      <c r="E23" s="318"/>
      <c r="F23" s="230">
        <f>SUM(F15:F22)</f>
        <v>234853</v>
      </c>
      <c r="G23" s="318"/>
      <c r="H23" s="230">
        <f>SUM(H15:H22)</f>
        <v>315952</v>
      </c>
      <c r="I23" s="318"/>
      <c r="J23" s="230">
        <f>SUM(J15:J22)</f>
        <v>369549</v>
      </c>
      <c r="K23" s="318"/>
      <c r="L23" s="230">
        <f>SUM(L15:L22)</f>
        <v>477889</v>
      </c>
      <c r="M23" s="318"/>
      <c r="N23" s="230">
        <f>SUM(N15:N22)</f>
        <v>555900</v>
      </c>
      <c r="O23" s="318"/>
      <c r="P23" s="230">
        <f>SUM(P15:P22)</f>
        <v>592429</v>
      </c>
      <c r="Q23" s="318"/>
      <c r="R23" s="230">
        <f>SUM(R15:R22)</f>
        <v>601567</v>
      </c>
      <c r="S23" s="318"/>
      <c r="T23" s="230">
        <f>SUM(T15:T22)</f>
        <v>988985</v>
      </c>
      <c r="U23" s="318"/>
      <c r="V23" s="230">
        <v>1299795</v>
      </c>
      <c r="W23" s="218"/>
      <c r="X23" s="273">
        <v>1343673</v>
      </c>
      <c r="Y23" s="274">
        <v>1302531</v>
      </c>
      <c r="Z23" s="274">
        <v>1486541</v>
      </c>
      <c r="AA23" s="275">
        <v>1463869</v>
      </c>
      <c r="AB23" s="276">
        <v>1463869</v>
      </c>
      <c r="AC23" s="218"/>
      <c r="AD23" s="273">
        <v>1456315</v>
      </c>
      <c r="AE23" s="274">
        <v>1663946</v>
      </c>
      <c r="AF23" s="274">
        <v>1637907</v>
      </c>
      <c r="AG23" s="275">
        <v>1679869</v>
      </c>
      <c r="AH23" s="276">
        <v>1679869</v>
      </c>
      <c r="AI23" s="218"/>
      <c r="AJ23" s="273">
        <v>1696094</v>
      </c>
      <c r="AK23" s="274">
        <v>1678940</v>
      </c>
      <c r="AL23" s="274">
        <v>1709853</v>
      </c>
      <c r="AM23" s="275">
        <v>1652217</v>
      </c>
      <c r="AN23" s="276">
        <v>1652217</v>
      </c>
      <c r="AO23" s="218"/>
      <c r="AP23" s="273">
        <v>1701119</v>
      </c>
      <c r="AQ23" s="274">
        <v>1972171</v>
      </c>
      <c r="AR23" s="274">
        <v>1921282</v>
      </c>
      <c r="AS23" s="275">
        <v>1868376</v>
      </c>
      <c r="AT23" s="276">
        <v>1868376</v>
      </c>
      <c r="AU23" s="218"/>
      <c r="AV23" s="273">
        <v>1939469</v>
      </c>
      <c r="AW23" s="274">
        <v>2023334</v>
      </c>
      <c r="AX23" s="625">
        <v>2039427</v>
      </c>
    </row>
    <row r="24" spans="1:50" ht="23" x14ac:dyDescent="0.25">
      <c r="A24" s="277" t="s">
        <v>371</v>
      </c>
      <c r="B24" s="317"/>
      <c r="C24" s="318"/>
      <c r="D24" s="317"/>
      <c r="E24" s="318"/>
      <c r="F24" s="317"/>
      <c r="G24" s="318"/>
      <c r="H24" s="317"/>
      <c r="I24" s="318"/>
      <c r="J24" s="317"/>
      <c r="K24" s="318"/>
      <c r="L24" s="317"/>
      <c r="M24" s="318"/>
      <c r="N24" s="317"/>
      <c r="O24" s="318"/>
      <c r="P24" s="317"/>
      <c r="Q24" s="318"/>
      <c r="R24" s="317"/>
      <c r="S24" s="318"/>
      <c r="T24" s="317"/>
      <c r="U24" s="318"/>
      <c r="V24" s="317"/>
      <c r="W24" s="218"/>
      <c r="X24" s="256"/>
      <c r="Y24" s="257"/>
      <c r="Z24" s="257"/>
      <c r="AA24" s="258"/>
      <c r="AB24" s="317"/>
      <c r="AC24" s="218"/>
      <c r="AD24" s="256"/>
      <c r="AE24" s="257"/>
      <c r="AF24" s="257"/>
      <c r="AG24" s="258"/>
      <c r="AH24" s="317"/>
      <c r="AI24" s="218"/>
      <c r="AJ24" s="256"/>
      <c r="AK24" s="257"/>
      <c r="AL24" s="257"/>
      <c r="AM24" s="258"/>
      <c r="AN24" s="317"/>
      <c r="AO24" s="218"/>
      <c r="AP24" s="256"/>
      <c r="AQ24" s="257"/>
      <c r="AR24" s="257"/>
      <c r="AS24" s="258"/>
      <c r="AT24" s="317"/>
      <c r="AU24" s="218"/>
      <c r="AV24" s="256"/>
      <c r="AW24" s="257"/>
      <c r="AX24" s="622"/>
    </row>
    <row r="25" spans="1:50" ht="13.4" customHeight="1" x14ac:dyDescent="0.25">
      <c r="A25" s="278" t="s">
        <v>102</v>
      </c>
      <c r="B25" s="318"/>
      <c r="C25" s="318"/>
      <c r="D25" s="318"/>
      <c r="E25" s="318"/>
      <c r="F25" s="318"/>
      <c r="G25" s="318"/>
      <c r="H25" s="318"/>
      <c r="I25" s="318"/>
      <c r="J25" s="318"/>
      <c r="K25" s="318"/>
      <c r="L25" s="318"/>
      <c r="M25" s="318"/>
      <c r="N25" s="318"/>
      <c r="O25" s="318"/>
      <c r="P25" s="318"/>
      <c r="Q25" s="318"/>
      <c r="R25" s="318"/>
      <c r="S25" s="318"/>
      <c r="T25" s="318"/>
      <c r="U25" s="318"/>
      <c r="V25" s="318"/>
      <c r="W25" s="218"/>
      <c r="X25" s="268"/>
      <c r="Y25" s="216"/>
      <c r="Z25" s="216"/>
      <c r="AA25" s="216"/>
      <c r="AB25" s="318"/>
      <c r="AC25" s="218"/>
      <c r="AD25" s="268"/>
      <c r="AE25" s="216"/>
      <c r="AF25" s="216"/>
      <c r="AG25" s="216"/>
      <c r="AH25" s="318"/>
      <c r="AI25" s="218"/>
      <c r="AJ25" s="268"/>
      <c r="AK25" s="216"/>
      <c r="AL25" s="216"/>
      <c r="AM25" s="216"/>
      <c r="AN25" s="318"/>
      <c r="AO25" s="218"/>
      <c r="AP25" s="268"/>
      <c r="AQ25" s="216"/>
      <c r="AR25" s="216"/>
      <c r="AS25" s="216"/>
      <c r="AT25" s="318"/>
      <c r="AU25" s="218"/>
      <c r="AV25" s="268"/>
      <c r="AW25" s="615"/>
      <c r="AX25" s="611"/>
    </row>
    <row r="26" spans="1:50" ht="13.4" customHeight="1" x14ac:dyDescent="0.25">
      <c r="A26" s="279" t="s">
        <v>103</v>
      </c>
      <c r="B26" s="264">
        <f>1628+2889</f>
        <v>4517</v>
      </c>
      <c r="C26" s="318"/>
      <c r="D26" s="264">
        <v>6240</v>
      </c>
      <c r="E26" s="318"/>
      <c r="F26" s="264">
        <v>9445</v>
      </c>
      <c r="G26" s="318"/>
      <c r="H26" s="264">
        <v>8486</v>
      </c>
      <c r="I26" s="318"/>
      <c r="J26" s="264">
        <v>11347</v>
      </c>
      <c r="K26" s="318"/>
      <c r="L26" s="264">
        <v>16664</v>
      </c>
      <c r="M26" s="318"/>
      <c r="N26" s="264">
        <v>15998</v>
      </c>
      <c r="O26" s="318"/>
      <c r="P26" s="264">
        <v>25931</v>
      </c>
      <c r="Q26" s="318"/>
      <c r="R26" s="264">
        <v>22597</v>
      </c>
      <c r="S26" s="318"/>
      <c r="T26" s="264">
        <v>52770</v>
      </c>
      <c r="U26" s="318"/>
      <c r="V26" s="264">
        <v>65875</v>
      </c>
      <c r="W26" s="218"/>
      <c r="X26" s="269">
        <v>65768</v>
      </c>
      <c r="Y26" s="270">
        <v>73748</v>
      </c>
      <c r="Z26" s="270">
        <v>72068</v>
      </c>
      <c r="AA26" s="271">
        <v>86682</v>
      </c>
      <c r="AB26" s="272">
        <v>86682</v>
      </c>
      <c r="AC26" s="218"/>
      <c r="AD26" s="269">
        <v>76858</v>
      </c>
      <c r="AE26" s="270">
        <v>116251</v>
      </c>
      <c r="AF26" s="270">
        <v>110339</v>
      </c>
      <c r="AG26" s="271">
        <v>127386</v>
      </c>
      <c r="AH26" s="272">
        <v>127386</v>
      </c>
      <c r="AI26" s="218"/>
      <c r="AJ26" s="269">
        <v>121119</v>
      </c>
      <c r="AK26" s="270">
        <v>165798</v>
      </c>
      <c r="AL26" s="270">
        <v>147089</v>
      </c>
      <c r="AM26" s="271">
        <v>152436</v>
      </c>
      <c r="AN26" s="272">
        <v>152436</v>
      </c>
      <c r="AO26" s="218"/>
      <c r="AP26" s="269">
        <v>159072</v>
      </c>
      <c r="AQ26" s="270">
        <v>204429</v>
      </c>
      <c r="AR26" s="270">
        <v>167611</v>
      </c>
      <c r="AS26" s="271">
        <v>185096</v>
      </c>
      <c r="AT26" s="272">
        <v>185096</v>
      </c>
      <c r="AU26" s="218"/>
      <c r="AV26" s="269">
        <v>182858</v>
      </c>
      <c r="AW26" s="270">
        <v>216991</v>
      </c>
      <c r="AX26" s="612">
        <v>187829</v>
      </c>
    </row>
    <row r="27" spans="1:50" ht="13.4" customHeight="1" x14ac:dyDescent="0.25">
      <c r="A27" s="279" t="s">
        <v>104</v>
      </c>
      <c r="B27" s="239">
        <v>10585</v>
      </c>
      <c r="C27" s="318"/>
      <c r="D27" s="239">
        <v>13716</v>
      </c>
      <c r="E27" s="318"/>
      <c r="F27" s="239">
        <v>22403</v>
      </c>
      <c r="G27" s="318"/>
      <c r="H27" s="239">
        <v>35655</v>
      </c>
      <c r="I27" s="318"/>
      <c r="J27" s="239">
        <v>43724</v>
      </c>
      <c r="K27" s="318"/>
      <c r="L27" s="239">
        <v>65609</v>
      </c>
      <c r="M27" s="318"/>
      <c r="N27" s="239">
        <v>68989</v>
      </c>
      <c r="O27" s="318"/>
      <c r="P27" s="239">
        <v>98402</v>
      </c>
      <c r="Q27" s="318"/>
      <c r="R27" s="239">
        <v>103338</v>
      </c>
      <c r="S27" s="318"/>
      <c r="T27" s="239">
        <v>121177</v>
      </c>
      <c r="U27" s="318"/>
      <c r="V27" s="239">
        <v>172826</v>
      </c>
      <c r="W27" s="218"/>
      <c r="X27" s="240">
        <v>179155</v>
      </c>
      <c r="Y27" s="241">
        <v>200661</v>
      </c>
      <c r="Z27" s="241">
        <v>191757</v>
      </c>
      <c r="AA27" s="242">
        <v>178987</v>
      </c>
      <c r="AB27" s="239">
        <v>178987</v>
      </c>
      <c r="AC27" s="218"/>
      <c r="AD27" s="240">
        <v>169828</v>
      </c>
      <c r="AE27" s="241">
        <v>223932</v>
      </c>
      <c r="AF27" s="241">
        <v>201213</v>
      </c>
      <c r="AG27" s="242">
        <v>175567</v>
      </c>
      <c r="AH27" s="239">
        <v>175567</v>
      </c>
      <c r="AI27" s="218"/>
      <c r="AJ27" s="240">
        <v>186502</v>
      </c>
      <c r="AK27" s="241">
        <v>219707</v>
      </c>
      <c r="AL27" s="241">
        <v>210407</v>
      </c>
      <c r="AM27" s="242">
        <v>186661</v>
      </c>
      <c r="AN27" s="239">
        <v>186661</v>
      </c>
      <c r="AO27" s="218"/>
      <c r="AP27" s="240">
        <v>196017</v>
      </c>
      <c r="AQ27" s="241">
        <v>237564</v>
      </c>
      <c r="AR27" s="241">
        <v>207918</v>
      </c>
      <c r="AS27" s="242">
        <v>194715</v>
      </c>
      <c r="AT27" s="239">
        <v>194715</v>
      </c>
      <c r="AU27" s="218"/>
      <c r="AV27" s="240">
        <v>216000</v>
      </c>
      <c r="AW27" s="241">
        <v>237171</v>
      </c>
      <c r="AX27" s="590">
        <v>190097</v>
      </c>
    </row>
    <row r="28" spans="1:50" ht="13.4" customHeight="1" x14ac:dyDescent="0.25">
      <c r="A28" s="279" t="s">
        <v>105</v>
      </c>
      <c r="B28" s="239">
        <v>540</v>
      </c>
      <c r="C28" s="318"/>
      <c r="D28" s="239">
        <v>1924</v>
      </c>
      <c r="E28" s="318"/>
      <c r="F28" s="239">
        <v>746</v>
      </c>
      <c r="G28" s="318"/>
      <c r="H28" s="239">
        <v>1893</v>
      </c>
      <c r="I28" s="318"/>
      <c r="J28" s="239">
        <v>3393</v>
      </c>
      <c r="K28" s="318"/>
      <c r="L28" s="239">
        <v>4138</v>
      </c>
      <c r="M28" s="318"/>
      <c r="N28" s="239">
        <v>8819</v>
      </c>
      <c r="O28" s="318"/>
      <c r="P28" s="239">
        <v>15978</v>
      </c>
      <c r="Q28" s="318"/>
      <c r="R28" s="239">
        <v>18668</v>
      </c>
      <c r="S28" s="318"/>
      <c r="T28" s="239">
        <v>26913</v>
      </c>
      <c r="U28" s="318"/>
      <c r="V28" s="239">
        <v>23407</v>
      </c>
      <c r="W28" s="218"/>
      <c r="X28" s="240">
        <v>23378</v>
      </c>
      <c r="Y28" s="241">
        <v>23593</v>
      </c>
      <c r="Z28" s="241">
        <v>29383</v>
      </c>
      <c r="AA28" s="242">
        <v>25842</v>
      </c>
      <c r="AB28" s="239">
        <v>25842</v>
      </c>
      <c r="AC28" s="218"/>
      <c r="AD28" s="240">
        <v>32295</v>
      </c>
      <c r="AE28" s="241">
        <v>25503</v>
      </c>
      <c r="AF28" s="241">
        <v>32802</v>
      </c>
      <c r="AG28" s="242">
        <v>30372</v>
      </c>
      <c r="AH28" s="239">
        <v>30372</v>
      </c>
      <c r="AI28" s="218"/>
      <c r="AJ28" s="240">
        <v>39239</v>
      </c>
      <c r="AK28" s="241">
        <v>28824</v>
      </c>
      <c r="AL28" s="241">
        <v>34991</v>
      </c>
      <c r="AM28" s="242">
        <v>27697</v>
      </c>
      <c r="AN28" s="239">
        <v>27697</v>
      </c>
      <c r="AO28" s="218"/>
      <c r="AP28" s="240">
        <v>30204</v>
      </c>
      <c r="AQ28" s="241">
        <v>32132</v>
      </c>
      <c r="AR28" s="241">
        <v>34941</v>
      </c>
      <c r="AS28" s="242">
        <v>31780</v>
      </c>
      <c r="AT28" s="239">
        <v>31780</v>
      </c>
      <c r="AU28" s="218"/>
      <c r="AV28" s="240">
        <v>35533</v>
      </c>
      <c r="AW28" s="241">
        <v>32574</v>
      </c>
      <c r="AX28" s="590">
        <v>28096</v>
      </c>
    </row>
    <row r="29" spans="1:50" ht="13.4" customHeight="1" x14ac:dyDescent="0.25">
      <c r="A29" s="279" t="s">
        <v>106</v>
      </c>
      <c r="B29" s="239">
        <v>0</v>
      </c>
      <c r="C29" s="318"/>
      <c r="D29" s="239">
        <v>0</v>
      </c>
      <c r="E29" s="318"/>
      <c r="F29" s="239">
        <v>0</v>
      </c>
      <c r="G29" s="318"/>
      <c r="H29" s="239">
        <v>0</v>
      </c>
      <c r="I29" s="318"/>
      <c r="J29" s="239">
        <v>0</v>
      </c>
      <c r="K29" s="318"/>
      <c r="L29" s="239">
        <v>0</v>
      </c>
      <c r="M29" s="318"/>
      <c r="N29" s="239">
        <v>0</v>
      </c>
      <c r="O29" s="318"/>
      <c r="P29" s="239">
        <v>1668</v>
      </c>
      <c r="Q29" s="318"/>
      <c r="R29" s="239">
        <v>1466</v>
      </c>
      <c r="S29" s="318"/>
      <c r="T29" s="239">
        <v>2178</v>
      </c>
      <c r="U29" s="318"/>
      <c r="V29" s="239">
        <v>1043</v>
      </c>
      <c r="W29" s="218"/>
      <c r="X29" s="240">
        <v>1752</v>
      </c>
      <c r="Y29" s="241">
        <v>0</v>
      </c>
      <c r="Z29" s="241">
        <v>0</v>
      </c>
      <c r="AA29" s="242">
        <v>0</v>
      </c>
      <c r="AB29" s="239">
        <v>0</v>
      </c>
      <c r="AC29" s="218"/>
      <c r="AD29" s="240">
        <v>0</v>
      </c>
      <c r="AE29" s="241">
        <v>0</v>
      </c>
      <c r="AF29" s="241">
        <v>0</v>
      </c>
      <c r="AG29" s="242">
        <v>0</v>
      </c>
      <c r="AH29" s="239">
        <v>0</v>
      </c>
      <c r="AI29" s="218"/>
      <c r="AJ29" s="240">
        <v>0</v>
      </c>
      <c r="AK29" s="241">
        <v>0</v>
      </c>
      <c r="AL29" s="241">
        <v>0</v>
      </c>
      <c r="AM29" s="242">
        <v>0</v>
      </c>
      <c r="AN29" s="239">
        <v>0</v>
      </c>
      <c r="AO29" s="218"/>
      <c r="AP29" s="240">
        <v>0</v>
      </c>
      <c r="AQ29" s="241">
        <v>0</v>
      </c>
      <c r="AR29" s="241">
        <v>0</v>
      </c>
      <c r="AS29" s="242">
        <v>0</v>
      </c>
      <c r="AT29" s="239">
        <v>0</v>
      </c>
      <c r="AU29" s="218"/>
      <c r="AV29" s="240">
        <v>0</v>
      </c>
      <c r="AW29" s="241">
        <v>0</v>
      </c>
      <c r="AX29" s="590">
        <v>0</v>
      </c>
    </row>
    <row r="30" spans="1:50" ht="13.4" customHeight="1" x14ac:dyDescent="0.25">
      <c r="A30" s="279" t="s">
        <v>107</v>
      </c>
      <c r="B30" s="239">
        <v>1281</v>
      </c>
      <c r="C30" s="318"/>
      <c r="D30" s="239">
        <v>2482</v>
      </c>
      <c r="E30" s="318"/>
      <c r="F30" s="239">
        <v>3202</v>
      </c>
      <c r="G30" s="318"/>
      <c r="H30" s="239">
        <v>3304</v>
      </c>
      <c r="I30" s="318"/>
      <c r="J30" s="239">
        <v>8349</v>
      </c>
      <c r="K30" s="318"/>
      <c r="L30" s="239">
        <v>5222</v>
      </c>
      <c r="M30" s="318"/>
      <c r="N30" s="239">
        <v>0</v>
      </c>
      <c r="O30" s="318"/>
      <c r="P30" s="239">
        <v>0</v>
      </c>
      <c r="Q30" s="318"/>
      <c r="R30" s="239">
        <v>8750</v>
      </c>
      <c r="S30" s="318"/>
      <c r="T30" s="239">
        <v>37575</v>
      </c>
      <c r="U30" s="318"/>
      <c r="V30" s="239">
        <v>21057</v>
      </c>
      <c r="W30" s="218"/>
      <c r="X30" s="240">
        <v>18001</v>
      </c>
      <c r="Y30" s="241">
        <v>19331</v>
      </c>
      <c r="Z30" s="241">
        <v>19842</v>
      </c>
      <c r="AA30" s="242">
        <v>21717</v>
      </c>
      <c r="AB30" s="239">
        <v>21717</v>
      </c>
      <c r="AC30" s="218"/>
      <c r="AD30" s="240">
        <v>28221</v>
      </c>
      <c r="AE30" s="241">
        <v>46115</v>
      </c>
      <c r="AF30" s="241">
        <v>31216</v>
      </c>
      <c r="AG30" s="242">
        <v>28926</v>
      </c>
      <c r="AH30" s="239">
        <v>28926</v>
      </c>
      <c r="AI30" s="218"/>
      <c r="AJ30" s="240">
        <v>19941</v>
      </c>
      <c r="AK30" s="241">
        <v>35569</v>
      </c>
      <c r="AL30" s="241">
        <v>26214</v>
      </c>
      <c r="AM30" s="242">
        <v>59259</v>
      </c>
      <c r="AN30" s="239">
        <v>59259</v>
      </c>
      <c r="AO30" s="218"/>
      <c r="AP30" s="240">
        <v>39806</v>
      </c>
      <c r="AQ30" s="241">
        <v>46549</v>
      </c>
      <c r="AR30" s="241">
        <v>64516</v>
      </c>
      <c r="AS30" s="242">
        <v>81277</v>
      </c>
      <c r="AT30" s="239">
        <v>81277</v>
      </c>
      <c r="AU30" s="218"/>
      <c r="AV30" s="240">
        <v>63136</v>
      </c>
      <c r="AW30" s="241">
        <v>73755</v>
      </c>
      <c r="AX30" s="590">
        <v>24364</v>
      </c>
    </row>
    <row r="31" spans="1:50" ht="13.4" customHeight="1" x14ac:dyDescent="0.25">
      <c r="A31" s="280" t="s">
        <v>310</v>
      </c>
      <c r="B31" s="239">
        <v>0</v>
      </c>
      <c r="C31" s="318"/>
      <c r="D31" s="239">
        <v>0</v>
      </c>
      <c r="E31" s="318"/>
      <c r="F31" s="239">
        <v>0</v>
      </c>
      <c r="G31" s="318"/>
      <c r="H31" s="239">
        <v>0</v>
      </c>
      <c r="I31" s="318"/>
      <c r="J31" s="239">
        <v>0</v>
      </c>
      <c r="K31" s="318"/>
      <c r="L31" s="239">
        <v>0</v>
      </c>
      <c r="M31" s="318"/>
      <c r="N31" s="239">
        <v>0</v>
      </c>
      <c r="O31" s="318"/>
      <c r="P31" s="239">
        <v>0</v>
      </c>
      <c r="Q31" s="318"/>
      <c r="R31" s="239">
        <v>0</v>
      </c>
      <c r="S31" s="318"/>
      <c r="T31" s="239">
        <v>0</v>
      </c>
      <c r="U31" s="318"/>
      <c r="V31" s="239">
        <v>0</v>
      </c>
      <c r="W31" s="218"/>
      <c r="X31" s="240">
        <v>0</v>
      </c>
      <c r="Y31" s="241">
        <v>0</v>
      </c>
      <c r="Z31" s="241">
        <v>0</v>
      </c>
      <c r="AA31" s="242">
        <v>0</v>
      </c>
      <c r="AB31" s="239">
        <v>0</v>
      </c>
      <c r="AC31" s="218"/>
      <c r="AD31" s="240">
        <v>0</v>
      </c>
      <c r="AE31" s="241">
        <v>0</v>
      </c>
      <c r="AF31" s="241">
        <v>0</v>
      </c>
      <c r="AG31" s="242">
        <v>0</v>
      </c>
      <c r="AH31" s="239">
        <v>0</v>
      </c>
      <c r="AI31" s="218"/>
      <c r="AJ31" s="240">
        <v>0</v>
      </c>
      <c r="AK31" s="241">
        <v>0</v>
      </c>
      <c r="AL31" s="241">
        <v>0</v>
      </c>
      <c r="AM31" s="242">
        <v>0</v>
      </c>
      <c r="AN31" s="239">
        <v>0</v>
      </c>
      <c r="AO31" s="218"/>
      <c r="AP31" s="240">
        <v>0</v>
      </c>
      <c r="AQ31" s="241">
        <v>0</v>
      </c>
      <c r="AR31" s="241">
        <v>0</v>
      </c>
      <c r="AS31" s="242">
        <v>0</v>
      </c>
      <c r="AT31" s="239">
        <v>0</v>
      </c>
      <c r="AU31" s="218"/>
      <c r="AV31" s="240">
        <v>36274</v>
      </c>
      <c r="AW31" s="241">
        <v>37698</v>
      </c>
      <c r="AX31" s="590">
        <v>37405</v>
      </c>
    </row>
    <row r="32" spans="1:50" ht="13.4" customHeight="1" x14ac:dyDescent="0.25">
      <c r="A32" s="279" t="s">
        <v>108</v>
      </c>
      <c r="B32" s="239">
        <v>0</v>
      </c>
      <c r="C32" s="318"/>
      <c r="D32" s="239">
        <v>0</v>
      </c>
      <c r="E32" s="318"/>
      <c r="F32" s="239">
        <v>0</v>
      </c>
      <c r="G32" s="318"/>
      <c r="H32" s="239">
        <v>0</v>
      </c>
      <c r="I32" s="318"/>
      <c r="J32" s="239">
        <v>0</v>
      </c>
      <c r="K32" s="318"/>
      <c r="L32" s="239">
        <v>0</v>
      </c>
      <c r="M32" s="318"/>
      <c r="N32" s="239">
        <v>0</v>
      </c>
      <c r="O32" s="318"/>
      <c r="P32" s="239">
        <v>0</v>
      </c>
      <c r="Q32" s="318"/>
      <c r="R32" s="239">
        <v>207</v>
      </c>
      <c r="S32" s="318"/>
      <c r="T32" s="239">
        <v>888</v>
      </c>
      <c r="U32" s="318"/>
      <c r="V32" s="239">
        <v>21470</v>
      </c>
      <c r="W32" s="218"/>
      <c r="X32" s="240">
        <v>23889</v>
      </c>
      <c r="Y32" s="241">
        <v>22701</v>
      </c>
      <c r="Z32" s="241">
        <v>24900</v>
      </c>
      <c r="AA32" s="242">
        <v>22635</v>
      </c>
      <c r="AB32" s="239">
        <v>22635</v>
      </c>
      <c r="AC32" s="218"/>
      <c r="AD32" s="240">
        <v>24522</v>
      </c>
      <c r="AE32" s="241">
        <v>24234</v>
      </c>
      <c r="AF32" s="241">
        <v>53900</v>
      </c>
      <c r="AG32" s="242">
        <v>78435</v>
      </c>
      <c r="AH32" s="239">
        <v>78435</v>
      </c>
      <c r="AI32" s="218"/>
      <c r="AJ32" s="240">
        <v>86998</v>
      </c>
      <c r="AK32" s="241">
        <v>89269</v>
      </c>
      <c r="AL32" s="241">
        <v>42922</v>
      </c>
      <c r="AM32" s="242">
        <v>54971</v>
      </c>
      <c r="AN32" s="239">
        <v>54971</v>
      </c>
      <c r="AO32" s="218"/>
      <c r="AP32" s="240">
        <v>53054</v>
      </c>
      <c r="AQ32" s="241">
        <v>46642</v>
      </c>
      <c r="AR32" s="241">
        <v>42866</v>
      </c>
      <c r="AS32" s="242">
        <v>27881</v>
      </c>
      <c r="AT32" s="239">
        <v>27881</v>
      </c>
      <c r="AU32" s="218"/>
      <c r="AV32" s="240">
        <v>12714</v>
      </c>
      <c r="AW32" s="241">
        <v>11444</v>
      </c>
      <c r="AX32" s="590">
        <v>13144</v>
      </c>
    </row>
    <row r="33" spans="1:50" ht="13.4" customHeight="1" x14ac:dyDescent="0.25">
      <c r="A33" s="279" t="s">
        <v>109</v>
      </c>
      <c r="B33" s="238">
        <v>0</v>
      </c>
      <c r="C33" s="318"/>
      <c r="D33" s="238">
        <v>0</v>
      </c>
      <c r="E33" s="318"/>
      <c r="F33" s="238">
        <v>0</v>
      </c>
      <c r="G33" s="318"/>
      <c r="H33" s="238">
        <v>0</v>
      </c>
      <c r="I33" s="318"/>
      <c r="J33" s="238">
        <v>0</v>
      </c>
      <c r="K33" s="318"/>
      <c r="L33" s="238">
        <v>0</v>
      </c>
      <c r="M33" s="318"/>
      <c r="N33" s="238">
        <v>0</v>
      </c>
      <c r="O33" s="318"/>
      <c r="P33" s="238">
        <v>0</v>
      </c>
      <c r="Q33" s="318"/>
      <c r="R33" s="238">
        <v>0</v>
      </c>
      <c r="S33" s="318"/>
      <c r="T33" s="238">
        <v>0</v>
      </c>
      <c r="U33" s="318"/>
      <c r="V33" s="238">
        <v>0</v>
      </c>
      <c r="W33" s="218"/>
      <c r="X33" s="243">
        <v>0</v>
      </c>
      <c r="Y33" s="244">
        <v>0</v>
      </c>
      <c r="Z33" s="244">
        <v>0</v>
      </c>
      <c r="AA33" s="245">
        <v>0</v>
      </c>
      <c r="AB33" s="238">
        <v>0</v>
      </c>
      <c r="AC33" s="218"/>
      <c r="AD33" s="243">
        <v>0</v>
      </c>
      <c r="AE33" s="244">
        <v>0</v>
      </c>
      <c r="AF33" s="244">
        <v>0</v>
      </c>
      <c r="AG33" s="245">
        <v>8797</v>
      </c>
      <c r="AH33" s="238">
        <v>8797</v>
      </c>
      <c r="AI33" s="218"/>
      <c r="AJ33" s="243">
        <v>0</v>
      </c>
      <c r="AK33" s="244">
        <v>0</v>
      </c>
      <c r="AL33" s="244">
        <v>0</v>
      </c>
      <c r="AM33" s="245">
        <v>0</v>
      </c>
      <c r="AN33" s="238">
        <v>0</v>
      </c>
      <c r="AO33" s="218"/>
      <c r="AP33" s="243">
        <v>0</v>
      </c>
      <c r="AQ33" s="244">
        <v>0</v>
      </c>
      <c r="AR33" s="244">
        <v>0</v>
      </c>
      <c r="AS33" s="245">
        <v>0</v>
      </c>
      <c r="AT33" s="238">
        <v>0</v>
      </c>
      <c r="AU33" s="218"/>
      <c r="AV33" s="243">
        <v>0</v>
      </c>
      <c r="AW33" s="244">
        <v>0</v>
      </c>
      <c r="AX33" s="623">
        <v>0</v>
      </c>
    </row>
    <row r="34" spans="1:50" ht="13.4" customHeight="1" x14ac:dyDescent="0.25">
      <c r="A34" s="278" t="s">
        <v>110</v>
      </c>
      <c r="B34" s="234">
        <f>SUM(B26:B33)</f>
        <v>16923</v>
      </c>
      <c r="C34" s="318"/>
      <c r="D34" s="234">
        <f>SUM(D26:D33)</f>
        <v>24362</v>
      </c>
      <c r="E34" s="318"/>
      <c r="F34" s="234">
        <f>SUM(F26:F33)</f>
        <v>35796</v>
      </c>
      <c r="G34" s="318"/>
      <c r="H34" s="234">
        <f>SUM(H26:H33)</f>
        <v>49338</v>
      </c>
      <c r="I34" s="318"/>
      <c r="J34" s="234">
        <f>SUM(J26:J33)</f>
        <v>66813</v>
      </c>
      <c r="K34" s="318"/>
      <c r="L34" s="234">
        <f>SUM(L26:L33)</f>
        <v>91633</v>
      </c>
      <c r="M34" s="318"/>
      <c r="N34" s="234">
        <f>SUM(N26:N33)</f>
        <v>93806</v>
      </c>
      <c r="O34" s="318"/>
      <c r="P34" s="234">
        <f>SUM(P26:P33)</f>
        <v>141979</v>
      </c>
      <c r="Q34" s="318"/>
      <c r="R34" s="234">
        <f>SUM(R26:R33)</f>
        <v>155026</v>
      </c>
      <c r="S34" s="318"/>
      <c r="T34" s="234">
        <f>SUM(T26:T33)</f>
        <v>241501</v>
      </c>
      <c r="U34" s="318"/>
      <c r="V34" s="234">
        <f>SUM(V26:V33)</f>
        <v>305678</v>
      </c>
      <c r="W34" s="218"/>
      <c r="X34" s="235">
        <v>311943</v>
      </c>
      <c r="Y34" s="236">
        <v>340034</v>
      </c>
      <c r="Z34" s="236">
        <v>337950</v>
      </c>
      <c r="AA34" s="237">
        <v>335863</v>
      </c>
      <c r="AB34" s="234">
        <v>335863</v>
      </c>
      <c r="AC34" s="218"/>
      <c r="AD34" s="235">
        <v>331724</v>
      </c>
      <c r="AE34" s="236">
        <v>436035</v>
      </c>
      <c r="AF34" s="236">
        <v>429470</v>
      </c>
      <c r="AG34" s="237">
        <v>449483</v>
      </c>
      <c r="AH34" s="234">
        <v>449483</v>
      </c>
      <c r="AI34" s="218"/>
      <c r="AJ34" s="235">
        <v>453799</v>
      </c>
      <c r="AK34" s="236">
        <v>539167</v>
      </c>
      <c r="AL34" s="236">
        <v>461623</v>
      </c>
      <c r="AM34" s="237">
        <v>481024</v>
      </c>
      <c r="AN34" s="234">
        <v>481024</v>
      </c>
      <c r="AO34" s="218"/>
      <c r="AP34" s="235">
        <v>478153</v>
      </c>
      <c r="AQ34" s="236">
        <v>567316</v>
      </c>
      <c r="AR34" s="236">
        <v>517852</v>
      </c>
      <c r="AS34" s="237">
        <v>520749</v>
      </c>
      <c r="AT34" s="234">
        <v>520749</v>
      </c>
      <c r="AU34" s="218"/>
      <c r="AV34" s="235">
        <v>546515</v>
      </c>
      <c r="AW34" s="236">
        <v>609633</v>
      </c>
      <c r="AX34" s="624">
        <v>480935</v>
      </c>
    </row>
    <row r="35" spans="1:50" ht="13.4" customHeight="1" x14ac:dyDescent="0.25">
      <c r="A35" s="278" t="s">
        <v>106</v>
      </c>
      <c r="B35" s="239">
        <v>0</v>
      </c>
      <c r="C35" s="318"/>
      <c r="D35" s="239">
        <v>0</v>
      </c>
      <c r="E35" s="318"/>
      <c r="F35" s="239">
        <v>1225</v>
      </c>
      <c r="G35" s="318"/>
      <c r="H35" s="239">
        <v>2656</v>
      </c>
      <c r="I35" s="318"/>
      <c r="J35" s="239">
        <v>1637</v>
      </c>
      <c r="K35" s="318"/>
      <c r="L35" s="239">
        <v>3151</v>
      </c>
      <c r="M35" s="318"/>
      <c r="N35" s="239">
        <v>3794</v>
      </c>
      <c r="O35" s="318"/>
      <c r="P35" s="239">
        <v>18359</v>
      </c>
      <c r="Q35" s="318"/>
      <c r="R35" s="239">
        <v>12246</v>
      </c>
      <c r="S35" s="318"/>
      <c r="T35" s="239">
        <v>30846</v>
      </c>
      <c r="U35" s="318"/>
      <c r="V35" s="239">
        <v>48007</v>
      </c>
      <c r="W35" s="218"/>
      <c r="X35" s="240">
        <v>49970</v>
      </c>
      <c r="Y35" s="241">
        <v>44819</v>
      </c>
      <c r="Z35" s="241">
        <v>72792</v>
      </c>
      <c r="AA35" s="242">
        <v>69430</v>
      </c>
      <c r="AB35" s="239">
        <v>69430</v>
      </c>
      <c r="AC35" s="218"/>
      <c r="AD35" s="240">
        <v>67166</v>
      </c>
      <c r="AE35" s="241">
        <v>69676</v>
      </c>
      <c r="AF35" s="241">
        <v>56047</v>
      </c>
      <c r="AG35" s="242">
        <v>60743</v>
      </c>
      <c r="AH35" s="239">
        <v>60743</v>
      </c>
      <c r="AI35" s="218"/>
      <c r="AJ35" s="240">
        <v>58805</v>
      </c>
      <c r="AK35" s="241">
        <v>57008</v>
      </c>
      <c r="AL35" s="241">
        <v>56089</v>
      </c>
      <c r="AM35" s="242">
        <v>51243</v>
      </c>
      <c r="AN35" s="239">
        <v>51243</v>
      </c>
      <c r="AO35" s="218"/>
      <c r="AP35" s="240">
        <v>49109</v>
      </c>
      <c r="AQ35" s="241">
        <v>46979</v>
      </c>
      <c r="AR35" s="241">
        <v>45656</v>
      </c>
      <c r="AS35" s="242">
        <v>44531</v>
      </c>
      <c r="AT35" s="239">
        <v>44531</v>
      </c>
      <c r="AU35" s="218"/>
      <c r="AV35" s="240">
        <v>37967</v>
      </c>
      <c r="AW35" s="241">
        <v>36216</v>
      </c>
      <c r="AX35" s="590">
        <v>34690</v>
      </c>
    </row>
    <row r="36" spans="1:50" ht="13.4" customHeight="1" x14ac:dyDescent="0.25">
      <c r="A36" s="278" t="s">
        <v>111</v>
      </c>
      <c r="B36" s="239">
        <v>15696</v>
      </c>
      <c r="C36" s="318"/>
      <c r="D36" s="239">
        <v>23046</v>
      </c>
      <c r="E36" s="318"/>
      <c r="F36" s="239">
        <v>21772</v>
      </c>
      <c r="G36" s="318"/>
      <c r="H36" s="239">
        <v>19507</v>
      </c>
      <c r="I36" s="318"/>
      <c r="J36" s="239">
        <v>10465</v>
      </c>
      <c r="K36" s="318"/>
      <c r="L36" s="239">
        <v>0</v>
      </c>
      <c r="M36" s="318"/>
      <c r="N36" s="239">
        <v>0</v>
      </c>
      <c r="O36" s="318"/>
      <c r="P36" s="239">
        <v>229000</v>
      </c>
      <c r="Q36" s="318"/>
      <c r="R36" s="239">
        <v>230000</v>
      </c>
      <c r="S36" s="318"/>
      <c r="T36" s="239">
        <v>410484</v>
      </c>
      <c r="U36" s="318"/>
      <c r="V36" s="239">
        <v>493039</v>
      </c>
      <c r="W36" s="218"/>
      <c r="X36" s="240">
        <v>637316</v>
      </c>
      <c r="Y36" s="241">
        <v>528395</v>
      </c>
      <c r="Z36" s="241">
        <v>676805</v>
      </c>
      <c r="AA36" s="242">
        <v>656794</v>
      </c>
      <c r="AB36" s="239">
        <v>656794</v>
      </c>
      <c r="AC36" s="218"/>
      <c r="AD36" s="240">
        <v>654300</v>
      </c>
      <c r="AE36" s="241">
        <v>829998</v>
      </c>
      <c r="AF36" s="241">
        <v>860237</v>
      </c>
      <c r="AG36" s="242">
        <v>847730</v>
      </c>
      <c r="AH36" s="239">
        <v>847730</v>
      </c>
      <c r="AI36" s="218"/>
      <c r="AJ36" s="240">
        <v>800860</v>
      </c>
      <c r="AK36" s="241">
        <v>664961</v>
      </c>
      <c r="AL36" s="241">
        <v>786401</v>
      </c>
      <c r="AM36" s="242">
        <v>767585</v>
      </c>
      <c r="AN36" s="239">
        <v>767585</v>
      </c>
      <c r="AO36" s="218"/>
      <c r="AP36" s="240">
        <v>823836</v>
      </c>
      <c r="AQ36" s="241">
        <v>1001900</v>
      </c>
      <c r="AR36" s="241">
        <v>1010599</v>
      </c>
      <c r="AS36" s="242">
        <v>942290</v>
      </c>
      <c r="AT36" s="239">
        <v>942290</v>
      </c>
      <c r="AU36" s="218"/>
      <c r="AV36" s="240">
        <v>1164696</v>
      </c>
      <c r="AW36" s="241">
        <v>1296535</v>
      </c>
      <c r="AX36" s="590">
        <v>1647214</v>
      </c>
    </row>
    <row r="37" spans="1:50" ht="13.4" customHeight="1" x14ac:dyDescent="0.25">
      <c r="A37" s="278" t="s">
        <v>112</v>
      </c>
      <c r="B37" s="239">
        <v>0</v>
      </c>
      <c r="C37" s="318"/>
      <c r="D37" s="239">
        <v>0</v>
      </c>
      <c r="E37" s="318"/>
      <c r="F37" s="239">
        <v>0</v>
      </c>
      <c r="G37" s="318"/>
      <c r="H37" s="239">
        <v>0</v>
      </c>
      <c r="I37" s="318"/>
      <c r="J37" s="239">
        <v>0</v>
      </c>
      <c r="K37" s="318"/>
      <c r="L37" s="239">
        <v>0</v>
      </c>
      <c r="M37" s="318"/>
      <c r="N37" s="239">
        <v>0</v>
      </c>
      <c r="O37" s="318"/>
      <c r="P37" s="239">
        <v>0</v>
      </c>
      <c r="Q37" s="318"/>
      <c r="R37" s="239">
        <v>0</v>
      </c>
      <c r="S37" s="318"/>
      <c r="T37" s="239">
        <v>18117</v>
      </c>
      <c r="U37" s="318"/>
      <c r="V37" s="239">
        <v>93841</v>
      </c>
      <c r="W37" s="218"/>
      <c r="X37" s="240">
        <v>107233</v>
      </c>
      <c r="Y37" s="241">
        <v>111972</v>
      </c>
      <c r="Z37" s="241">
        <v>111109</v>
      </c>
      <c r="AA37" s="242">
        <v>110232</v>
      </c>
      <c r="AB37" s="239">
        <v>110232</v>
      </c>
      <c r="AC37" s="218"/>
      <c r="AD37" s="240">
        <v>109363</v>
      </c>
      <c r="AE37" s="241">
        <v>108481</v>
      </c>
      <c r="AF37" s="241">
        <v>107540</v>
      </c>
      <c r="AG37" s="242">
        <v>106606</v>
      </c>
      <c r="AH37" s="239">
        <v>106606</v>
      </c>
      <c r="AI37" s="218"/>
      <c r="AJ37" s="240">
        <v>105679</v>
      </c>
      <c r="AK37" s="241">
        <v>104737</v>
      </c>
      <c r="AL37" s="241">
        <v>103737</v>
      </c>
      <c r="AM37" s="242">
        <v>102743</v>
      </c>
      <c r="AN37" s="239">
        <v>102743</v>
      </c>
      <c r="AO37" s="218"/>
      <c r="AP37" s="240">
        <v>104579</v>
      </c>
      <c r="AQ37" s="241">
        <v>106971</v>
      </c>
      <c r="AR37" s="241">
        <v>111956</v>
      </c>
      <c r="AS37" s="242">
        <v>112096</v>
      </c>
      <c r="AT37" s="239">
        <v>112096</v>
      </c>
      <c r="AU37" s="218"/>
      <c r="AV37" s="240">
        <v>0</v>
      </c>
      <c r="AW37" s="241">
        <v>0</v>
      </c>
      <c r="AX37" s="590">
        <v>0</v>
      </c>
    </row>
    <row r="38" spans="1:50" ht="13.4" customHeight="1" x14ac:dyDescent="0.25">
      <c r="A38" s="280" t="s">
        <v>311</v>
      </c>
      <c r="B38" s="239">
        <v>0</v>
      </c>
      <c r="C38" s="318"/>
      <c r="D38" s="239">
        <v>0</v>
      </c>
      <c r="E38" s="318"/>
      <c r="F38" s="239">
        <v>0</v>
      </c>
      <c r="G38" s="318"/>
      <c r="H38" s="239">
        <v>0</v>
      </c>
      <c r="I38" s="318"/>
      <c r="J38" s="239">
        <v>0</v>
      </c>
      <c r="K38" s="318"/>
      <c r="L38" s="239">
        <v>0</v>
      </c>
      <c r="M38" s="318"/>
      <c r="N38" s="239">
        <v>0</v>
      </c>
      <c r="O38" s="318"/>
      <c r="P38" s="239">
        <v>0</v>
      </c>
      <c r="Q38" s="318"/>
      <c r="R38" s="239">
        <v>0</v>
      </c>
      <c r="S38" s="318"/>
      <c r="T38" s="239">
        <v>0</v>
      </c>
      <c r="U38" s="318"/>
      <c r="V38" s="239">
        <v>0</v>
      </c>
      <c r="W38" s="218"/>
      <c r="X38" s="240">
        <v>0</v>
      </c>
      <c r="Y38" s="241">
        <v>0</v>
      </c>
      <c r="Z38" s="241">
        <v>0</v>
      </c>
      <c r="AA38" s="242">
        <v>0</v>
      </c>
      <c r="AB38" s="239">
        <v>0</v>
      </c>
      <c r="AC38" s="218"/>
      <c r="AD38" s="240">
        <v>0</v>
      </c>
      <c r="AE38" s="241">
        <v>0</v>
      </c>
      <c r="AF38" s="241">
        <v>0</v>
      </c>
      <c r="AG38" s="242">
        <v>0</v>
      </c>
      <c r="AH38" s="239">
        <v>0</v>
      </c>
      <c r="AI38" s="218"/>
      <c r="AJ38" s="240">
        <v>0</v>
      </c>
      <c r="AK38" s="241">
        <v>0</v>
      </c>
      <c r="AL38" s="241">
        <v>0</v>
      </c>
      <c r="AM38" s="242">
        <v>0</v>
      </c>
      <c r="AN38" s="239">
        <v>0</v>
      </c>
      <c r="AO38" s="218"/>
      <c r="AP38" s="240">
        <v>0</v>
      </c>
      <c r="AQ38" s="241">
        <v>0</v>
      </c>
      <c r="AR38" s="241">
        <v>0</v>
      </c>
      <c r="AS38" s="242">
        <v>0</v>
      </c>
      <c r="AT38" s="239">
        <v>0</v>
      </c>
      <c r="AU38" s="218"/>
      <c r="AV38" s="240">
        <v>146678</v>
      </c>
      <c r="AW38" s="241">
        <v>143276</v>
      </c>
      <c r="AX38" s="590">
        <v>134267</v>
      </c>
    </row>
    <row r="39" spans="1:50" ht="13.4" customHeight="1" x14ac:dyDescent="0.25">
      <c r="A39" s="278" t="s">
        <v>113</v>
      </c>
      <c r="B39" s="238">
        <v>0</v>
      </c>
      <c r="C39" s="318"/>
      <c r="D39" s="238">
        <v>0</v>
      </c>
      <c r="E39" s="318"/>
      <c r="F39" s="238">
        <v>0</v>
      </c>
      <c r="G39" s="318"/>
      <c r="H39" s="238">
        <v>1946</v>
      </c>
      <c r="I39" s="318"/>
      <c r="J39" s="238">
        <v>5100</v>
      </c>
      <c r="K39" s="318"/>
      <c r="L39" s="238">
        <v>6991</v>
      </c>
      <c r="M39" s="318"/>
      <c r="N39" s="238">
        <v>8207</v>
      </c>
      <c r="O39" s="318"/>
      <c r="P39" s="238">
        <v>13804</v>
      </c>
      <c r="Q39" s="318"/>
      <c r="R39" s="238">
        <v>14734</v>
      </c>
      <c r="S39" s="318"/>
      <c r="T39" s="238">
        <v>44420</v>
      </c>
      <c r="U39" s="318"/>
      <c r="V39" s="238">
        <v>52073</v>
      </c>
      <c r="W39" s="218"/>
      <c r="X39" s="243">
        <v>62019</v>
      </c>
      <c r="Y39" s="244">
        <v>54424</v>
      </c>
      <c r="Z39" s="244">
        <v>71231</v>
      </c>
      <c r="AA39" s="245">
        <v>60173</v>
      </c>
      <c r="AB39" s="238">
        <v>60173</v>
      </c>
      <c r="AC39" s="218"/>
      <c r="AD39" s="243">
        <v>81325</v>
      </c>
      <c r="AE39" s="244">
        <v>78113</v>
      </c>
      <c r="AF39" s="244">
        <v>57284</v>
      </c>
      <c r="AG39" s="245">
        <v>94683</v>
      </c>
      <c r="AH39" s="238">
        <v>94683</v>
      </c>
      <c r="AI39" s="218"/>
      <c r="AJ39" s="243">
        <v>108607</v>
      </c>
      <c r="AK39" s="244">
        <v>107884</v>
      </c>
      <c r="AL39" s="244">
        <v>120610</v>
      </c>
      <c r="AM39" s="245">
        <v>69524</v>
      </c>
      <c r="AN39" s="238">
        <v>69524</v>
      </c>
      <c r="AO39" s="218"/>
      <c r="AP39" s="243">
        <v>71912</v>
      </c>
      <c r="AQ39" s="244">
        <v>67447</v>
      </c>
      <c r="AR39" s="244">
        <v>53916</v>
      </c>
      <c r="AS39" s="245">
        <v>53716</v>
      </c>
      <c r="AT39" s="238">
        <v>53716</v>
      </c>
      <c r="AU39" s="218"/>
      <c r="AV39" s="243">
        <v>53708</v>
      </c>
      <c r="AW39" s="244">
        <v>49997</v>
      </c>
      <c r="AX39" s="623">
        <v>76972</v>
      </c>
    </row>
    <row r="40" spans="1:50" ht="13.4" customHeight="1" x14ac:dyDescent="0.25">
      <c r="A40" s="278" t="s">
        <v>114</v>
      </c>
      <c r="B40" s="246">
        <f>SUM(B34:B39)</f>
        <v>32619</v>
      </c>
      <c r="C40" s="318"/>
      <c r="D40" s="246">
        <f>SUM(D34:D39)</f>
        <v>47408</v>
      </c>
      <c r="E40" s="318"/>
      <c r="F40" s="246">
        <f>SUM(F34:F39)</f>
        <v>58793</v>
      </c>
      <c r="G40" s="318"/>
      <c r="H40" s="246">
        <f>SUM(H34:H39)</f>
        <v>73447</v>
      </c>
      <c r="I40" s="318"/>
      <c r="J40" s="246">
        <f>SUM(J34:J39)</f>
        <v>84015</v>
      </c>
      <c r="K40" s="318"/>
      <c r="L40" s="246">
        <f>SUM(L34:L39)</f>
        <v>101775</v>
      </c>
      <c r="M40" s="318"/>
      <c r="N40" s="246">
        <f>SUM(N34:N39)</f>
        <v>105807</v>
      </c>
      <c r="O40" s="318"/>
      <c r="P40" s="246">
        <f>SUM(P34:P39)</f>
        <v>403142</v>
      </c>
      <c r="Q40" s="318"/>
      <c r="R40" s="246">
        <f>SUM(R34:R39)</f>
        <v>412006</v>
      </c>
      <c r="S40" s="318"/>
      <c r="T40" s="246">
        <f>SUM(T34:T39)</f>
        <v>745368</v>
      </c>
      <c r="U40" s="318"/>
      <c r="V40" s="246">
        <f>SUM(V34:V39)</f>
        <v>992638</v>
      </c>
      <c r="W40" s="218"/>
      <c r="X40" s="247">
        <v>1168481</v>
      </c>
      <c r="Y40" s="248">
        <v>1079644</v>
      </c>
      <c r="Z40" s="248">
        <v>1269887</v>
      </c>
      <c r="AA40" s="249">
        <v>1232492</v>
      </c>
      <c r="AB40" s="246">
        <v>1232492</v>
      </c>
      <c r="AC40" s="218"/>
      <c r="AD40" s="247">
        <v>1243878</v>
      </c>
      <c r="AE40" s="248">
        <v>1522303</v>
      </c>
      <c r="AF40" s="248">
        <v>1510578</v>
      </c>
      <c r="AG40" s="249">
        <v>1559245</v>
      </c>
      <c r="AH40" s="246">
        <v>1559245</v>
      </c>
      <c r="AI40" s="218"/>
      <c r="AJ40" s="247">
        <v>1527750</v>
      </c>
      <c r="AK40" s="248">
        <v>1473757</v>
      </c>
      <c r="AL40" s="248">
        <v>1528460</v>
      </c>
      <c r="AM40" s="249">
        <v>1472119</v>
      </c>
      <c r="AN40" s="246">
        <v>1472119</v>
      </c>
      <c r="AO40" s="218"/>
      <c r="AP40" s="247">
        <v>1527589</v>
      </c>
      <c r="AQ40" s="248">
        <v>1790613</v>
      </c>
      <c r="AR40" s="248">
        <v>1739979</v>
      </c>
      <c r="AS40" s="249">
        <v>1673382</v>
      </c>
      <c r="AT40" s="246">
        <v>1673382</v>
      </c>
      <c r="AU40" s="218"/>
      <c r="AV40" s="247">
        <v>1949564</v>
      </c>
      <c r="AW40" s="248">
        <v>2135657</v>
      </c>
      <c r="AX40" s="626">
        <v>2374078</v>
      </c>
    </row>
    <row r="41" spans="1:50" ht="13.4" customHeight="1" x14ac:dyDescent="0.25">
      <c r="A41" s="278" t="s">
        <v>115</v>
      </c>
      <c r="B41" s="317"/>
      <c r="C41" s="318"/>
      <c r="D41" s="317"/>
      <c r="E41" s="318"/>
      <c r="F41" s="317"/>
      <c r="G41" s="318"/>
      <c r="H41" s="317"/>
      <c r="I41" s="318"/>
      <c r="J41" s="317"/>
      <c r="K41" s="318"/>
      <c r="L41" s="317"/>
      <c r="M41" s="318"/>
      <c r="N41" s="317"/>
      <c r="O41" s="318"/>
      <c r="P41" s="317"/>
      <c r="Q41" s="318"/>
      <c r="R41" s="317"/>
      <c r="S41" s="318"/>
      <c r="T41" s="317"/>
      <c r="U41" s="318"/>
      <c r="V41" s="317"/>
      <c r="W41" s="218"/>
      <c r="X41" s="256"/>
      <c r="Y41" s="257"/>
      <c r="Z41" s="257"/>
      <c r="AA41" s="258"/>
      <c r="AB41" s="317"/>
      <c r="AC41" s="218"/>
      <c r="AD41" s="256"/>
      <c r="AE41" s="257"/>
      <c r="AF41" s="257"/>
      <c r="AG41" s="258"/>
      <c r="AH41" s="317"/>
      <c r="AI41" s="218"/>
      <c r="AJ41" s="256"/>
      <c r="AK41" s="257"/>
      <c r="AL41" s="257"/>
      <c r="AM41" s="258"/>
      <c r="AN41" s="317"/>
      <c r="AO41" s="218"/>
      <c r="AP41" s="256"/>
      <c r="AQ41" s="257"/>
      <c r="AR41" s="257"/>
      <c r="AS41" s="258"/>
      <c r="AT41" s="317"/>
      <c r="AU41" s="218"/>
      <c r="AV41" s="256"/>
      <c r="AW41" s="257"/>
      <c r="AX41" s="622"/>
    </row>
    <row r="42" spans="1:50" ht="13.4" customHeight="1" x14ac:dyDescent="0.25">
      <c r="A42" s="278" t="s">
        <v>116</v>
      </c>
      <c r="B42" s="238">
        <v>0</v>
      </c>
      <c r="C42" s="318"/>
      <c r="D42" s="238">
        <v>0</v>
      </c>
      <c r="E42" s="318"/>
      <c r="F42" s="238">
        <v>0</v>
      </c>
      <c r="G42" s="318"/>
      <c r="H42" s="238">
        <v>0</v>
      </c>
      <c r="I42" s="318"/>
      <c r="J42" s="238">
        <v>0</v>
      </c>
      <c r="K42" s="318"/>
      <c r="L42" s="238">
        <v>0</v>
      </c>
      <c r="M42" s="318"/>
      <c r="N42" s="238">
        <v>0</v>
      </c>
      <c r="O42" s="318"/>
      <c r="P42" s="238">
        <v>0</v>
      </c>
      <c r="Q42" s="318"/>
      <c r="R42" s="238">
        <v>0</v>
      </c>
      <c r="S42" s="318"/>
      <c r="T42" s="238">
        <v>11160</v>
      </c>
      <c r="U42" s="318"/>
      <c r="V42" s="238">
        <v>57738</v>
      </c>
      <c r="W42" s="218"/>
      <c r="X42" s="243">
        <v>65120</v>
      </c>
      <c r="Y42" s="244">
        <v>64833</v>
      </c>
      <c r="Z42" s="244">
        <v>64871</v>
      </c>
      <c r="AA42" s="245">
        <v>65301</v>
      </c>
      <c r="AB42" s="238">
        <v>65301</v>
      </c>
      <c r="AC42" s="218"/>
      <c r="AD42" s="243">
        <v>64949</v>
      </c>
      <c r="AE42" s="244">
        <v>41824</v>
      </c>
      <c r="AF42" s="244">
        <v>42604</v>
      </c>
      <c r="AG42" s="245">
        <v>45412</v>
      </c>
      <c r="AH42" s="238">
        <v>45412</v>
      </c>
      <c r="AI42" s="218"/>
      <c r="AJ42" s="243">
        <v>83841</v>
      </c>
      <c r="AK42" s="244">
        <v>85478</v>
      </c>
      <c r="AL42" s="244">
        <v>87805</v>
      </c>
      <c r="AM42" s="245">
        <v>86151</v>
      </c>
      <c r="AN42" s="238">
        <v>86151</v>
      </c>
      <c r="AO42" s="218"/>
      <c r="AP42" s="243">
        <v>91426</v>
      </c>
      <c r="AQ42" s="244">
        <v>53371</v>
      </c>
      <c r="AR42" s="244">
        <v>52366</v>
      </c>
      <c r="AS42" s="245">
        <v>63182</v>
      </c>
      <c r="AT42" s="238">
        <v>63182</v>
      </c>
      <c r="AU42" s="218"/>
      <c r="AV42" s="243">
        <v>65507</v>
      </c>
      <c r="AW42" s="244">
        <v>68201</v>
      </c>
      <c r="AX42" s="623">
        <v>69682</v>
      </c>
    </row>
    <row r="43" spans="1:50" ht="13.4" customHeight="1" x14ac:dyDescent="0.25">
      <c r="A43" s="278" t="s">
        <v>373</v>
      </c>
      <c r="B43" s="317"/>
      <c r="C43" s="318"/>
      <c r="D43" s="317"/>
      <c r="E43" s="318"/>
      <c r="F43" s="317"/>
      <c r="G43" s="318"/>
      <c r="H43" s="317"/>
      <c r="I43" s="318"/>
      <c r="J43" s="317"/>
      <c r="K43" s="318"/>
      <c r="L43" s="317"/>
      <c r="M43" s="318"/>
      <c r="N43" s="317"/>
      <c r="O43" s="318"/>
      <c r="P43" s="317"/>
      <c r="Q43" s="318"/>
      <c r="R43" s="317"/>
      <c r="S43" s="318"/>
      <c r="T43" s="317"/>
      <c r="U43" s="318"/>
      <c r="V43" s="317"/>
      <c r="W43" s="218"/>
      <c r="X43" s="256"/>
      <c r="Y43" s="257"/>
      <c r="Z43" s="257"/>
      <c r="AA43" s="258"/>
      <c r="AB43" s="317"/>
      <c r="AC43" s="218"/>
      <c r="AD43" s="256"/>
      <c r="AE43" s="257"/>
      <c r="AF43" s="257"/>
      <c r="AG43" s="258"/>
      <c r="AH43" s="317"/>
      <c r="AI43" s="218"/>
      <c r="AJ43" s="256"/>
      <c r="AK43" s="257"/>
      <c r="AL43" s="257"/>
      <c r="AM43" s="258"/>
      <c r="AN43" s="317"/>
      <c r="AO43" s="218"/>
      <c r="AP43" s="256"/>
      <c r="AQ43" s="257"/>
      <c r="AR43" s="257"/>
      <c r="AS43" s="258"/>
      <c r="AT43" s="317"/>
      <c r="AU43" s="218"/>
      <c r="AV43" s="256"/>
      <c r="AW43" s="257"/>
      <c r="AX43" s="622"/>
    </row>
    <row r="44" spans="1:50" ht="13.4" customHeight="1" x14ac:dyDescent="0.25">
      <c r="A44" s="279" t="s">
        <v>117</v>
      </c>
      <c r="B44" s="239">
        <v>0</v>
      </c>
      <c r="C44" s="318"/>
      <c r="D44" s="239">
        <v>0</v>
      </c>
      <c r="E44" s="318"/>
      <c r="F44" s="239">
        <v>0</v>
      </c>
      <c r="G44" s="318"/>
      <c r="H44" s="239">
        <v>0</v>
      </c>
      <c r="I44" s="318"/>
      <c r="J44" s="239">
        <v>0</v>
      </c>
      <c r="K44" s="318"/>
      <c r="L44" s="239">
        <v>0</v>
      </c>
      <c r="M44" s="318"/>
      <c r="N44" s="239">
        <v>0</v>
      </c>
      <c r="O44" s="318"/>
      <c r="P44" s="239">
        <v>0</v>
      </c>
      <c r="Q44" s="318"/>
      <c r="R44" s="239">
        <v>0</v>
      </c>
      <c r="S44" s="318"/>
      <c r="T44" s="239">
        <v>0</v>
      </c>
      <c r="U44" s="318"/>
      <c r="V44" s="239">
        <v>0</v>
      </c>
      <c r="W44" s="218"/>
      <c r="X44" s="240">
        <v>0</v>
      </c>
      <c r="Y44" s="241">
        <v>0</v>
      </c>
      <c r="Z44" s="241">
        <v>0</v>
      </c>
      <c r="AA44" s="242">
        <v>0</v>
      </c>
      <c r="AB44" s="239">
        <v>0</v>
      </c>
      <c r="AC44" s="218"/>
      <c r="AD44" s="240">
        <v>0</v>
      </c>
      <c r="AE44" s="241">
        <v>0</v>
      </c>
      <c r="AF44" s="241">
        <v>0</v>
      </c>
      <c r="AG44" s="242">
        <v>0</v>
      </c>
      <c r="AH44" s="239">
        <v>0</v>
      </c>
      <c r="AI44" s="218"/>
      <c r="AJ44" s="240">
        <v>0</v>
      </c>
      <c r="AK44" s="241">
        <v>0</v>
      </c>
      <c r="AL44" s="241">
        <v>0</v>
      </c>
      <c r="AM44" s="242">
        <v>0</v>
      </c>
      <c r="AN44" s="239">
        <v>0</v>
      </c>
      <c r="AO44" s="218"/>
      <c r="AP44" s="240">
        <v>0</v>
      </c>
      <c r="AQ44" s="241">
        <v>0</v>
      </c>
      <c r="AR44" s="241">
        <v>0</v>
      </c>
      <c r="AS44" s="242">
        <v>0</v>
      </c>
      <c r="AT44" s="239">
        <v>0</v>
      </c>
      <c r="AU44" s="218"/>
      <c r="AV44" s="240">
        <v>0</v>
      </c>
      <c r="AW44" s="241">
        <v>0</v>
      </c>
      <c r="AX44" s="590">
        <v>0</v>
      </c>
    </row>
    <row r="45" spans="1:50" ht="13.4" customHeight="1" x14ac:dyDescent="0.25">
      <c r="A45" s="279" t="s">
        <v>118</v>
      </c>
      <c r="B45" s="239">
        <v>11</v>
      </c>
      <c r="C45" s="318"/>
      <c r="D45" s="239">
        <v>42</v>
      </c>
      <c r="E45" s="318"/>
      <c r="F45" s="239">
        <v>43</v>
      </c>
      <c r="G45" s="318"/>
      <c r="H45" s="239">
        <v>44</v>
      </c>
      <c r="I45" s="318"/>
      <c r="J45" s="239">
        <v>688</v>
      </c>
      <c r="K45" s="318"/>
      <c r="L45" s="239">
        <v>698</v>
      </c>
      <c r="M45" s="318"/>
      <c r="N45" s="239">
        <v>699</v>
      </c>
      <c r="O45" s="318"/>
      <c r="P45" s="239">
        <v>699</v>
      </c>
      <c r="Q45" s="318"/>
      <c r="R45" s="239">
        <v>615</v>
      </c>
      <c r="S45" s="318"/>
      <c r="T45" s="239">
        <v>615</v>
      </c>
      <c r="U45" s="318"/>
      <c r="V45" s="239">
        <v>615</v>
      </c>
      <c r="W45" s="218"/>
      <c r="X45" s="240">
        <v>615</v>
      </c>
      <c r="Y45" s="241">
        <v>615</v>
      </c>
      <c r="Z45" s="241">
        <v>615</v>
      </c>
      <c r="AA45" s="242">
        <v>615</v>
      </c>
      <c r="AB45" s="239">
        <v>615</v>
      </c>
      <c r="AC45" s="218"/>
      <c r="AD45" s="240">
        <v>615</v>
      </c>
      <c r="AE45" s="241">
        <v>615</v>
      </c>
      <c r="AF45" s="241">
        <v>615</v>
      </c>
      <c r="AG45" s="242">
        <v>615</v>
      </c>
      <c r="AH45" s="239">
        <v>615</v>
      </c>
      <c r="AI45" s="218"/>
      <c r="AJ45" s="240">
        <v>615</v>
      </c>
      <c r="AK45" s="241">
        <v>615</v>
      </c>
      <c r="AL45" s="241">
        <v>615</v>
      </c>
      <c r="AM45" s="242">
        <v>615</v>
      </c>
      <c r="AN45" s="239">
        <v>615</v>
      </c>
      <c r="AO45" s="218"/>
      <c r="AP45" s="240">
        <v>615</v>
      </c>
      <c r="AQ45" s="241">
        <v>615</v>
      </c>
      <c r="AR45" s="241">
        <v>615</v>
      </c>
      <c r="AS45" s="242">
        <v>615</v>
      </c>
      <c r="AT45" s="239">
        <v>615</v>
      </c>
      <c r="AU45" s="218"/>
      <c r="AV45" s="240">
        <v>615</v>
      </c>
      <c r="AW45" s="241">
        <v>615</v>
      </c>
      <c r="AX45" s="590">
        <v>615</v>
      </c>
    </row>
    <row r="46" spans="1:50" ht="13.4" customHeight="1" x14ac:dyDescent="0.25">
      <c r="A46" s="279" t="s">
        <v>312</v>
      </c>
      <c r="B46" s="239">
        <v>0</v>
      </c>
      <c r="C46" s="318"/>
      <c r="D46" s="239">
        <v>0</v>
      </c>
      <c r="E46" s="318"/>
      <c r="F46" s="239">
        <v>0</v>
      </c>
      <c r="G46" s="318"/>
      <c r="H46" s="239">
        <v>0</v>
      </c>
      <c r="I46" s="318"/>
      <c r="J46" s="239">
        <v>0</v>
      </c>
      <c r="K46" s="318"/>
      <c r="L46" s="239">
        <v>0</v>
      </c>
      <c r="M46" s="318"/>
      <c r="N46" s="239">
        <v>0</v>
      </c>
      <c r="O46" s="318"/>
      <c r="P46" s="239">
        <v>0</v>
      </c>
      <c r="Q46" s="318"/>
      <c r="R46" s="239">
        <v>0</v>
      </c>
      <c r="S46" s="318"/>
      <c r="T46" s="239">
        <v>0</v>
      </c>
      <c r="U46" s="318"/>
      <c r="V46" s="239">
        <v>0</v>
      </c>
      <c r="W46" s="218"/>
      <c r="X46" s="240">
        <v>0</v>
      </c>
      <c r="Y46" s="241">
        <v>0</v>
      </c>
      <c r="Z46" s="241">
        <v>0</v>
      </c>
      <c r="AA46" s="242">
        <v>0</v>
      </c>
      <c r="AB46" s="239">
        <v>0</v>
      </c>
      <c r="AC46" s="218"/>
      <c r="AD46" s="240">
        <v>0</v>
      </c>
      <c r="AE46" s="241">
        <v>0</v>
      </c>
      <c r="AF46" s="241">
        <v>0</v>
      </c>
      <c r="AG46" s="242">
        <v>0</v>
      </c>
      <c r="AH46" s="239">
        <v>0</v>
      </c>
      <c r="AI46" s="218"/>
      <c r="AJ46" s="240">
        <v>0</v>
      </c>
      <c r="AK46" s="241">
        <v>0</v>
      </c>
      <c r="AL46" s="241">
        <v>0</v>
      </c>
      <c r="AM46" s="242">
        <v>0</v>
      </c>
      <c r="AN46" s="239">
        <v>0</v>
      </c>
      <c r="AO46" s="218"/>
      <c r="AP46" s="240">
        <v>0</v>
      </c>
      <c r="AQ46" s="241">
        <v>0</v>
      </c>
      <c r="AR46" s="241">
        <v>0</v>
      </c>
      <c r="AS46" s="242">
        <v>0</v>
      </c>
      <c r="AT46" s="239">
        <v>0</v>
      </c>
      <c r="AU46" s="218"/>
      <c r="AV46" s="240">
        <v>0</v>
      </c>
      <c r="AW46" s="241">
        <v>28</v>
      </c>
      <c r="AX46" s="590">
        <v>28</v>
      </c>
    </row>
    <row r="47" spans="1:50" ht="13.4" customHeight="1" x14ac:dyDescent="0.25">
      <c r="A47" s="279" t="s">
        <v>119</v>
      </c>
      <c r="B47" s="239">
        <v>0</v>
      </c>
      <c r="C47" s="318"/>
      <c r="D47" s="239">
        <v>0</v>
      </c>
      <c r="E47" s="318"/>
      <c r="F47" s="239">
        <v>0</v>
      </c>
      <c r="G47" s="318"/>
      <c r="H47" s="239">
        <v>0</v>
      </c>
      <c r="I47" s="318"/>
      <c r="J47" s="239">
        <v>-29881</v>
      </c>
      <c r="K47" s="318"/>
      <c r="L47" s="239">
        <v>-29637</v>
      </c>
      <c r="M47" s="318"/>
      <c r="N47" s="239">
        <v>-85377</v>
      </c>
      <c r="O47" s="318"/>
      <c r="P47" s="239">
        <v>-378941</v>
      </c>
      <c r="Q47" s="318"/>
      <c r="R47" s="239">
        <v>-398301</v>
      </c>
      <c r="S47" s="318"/>
      <c r="T47" s="239">
        <v>-423101</v>
      </c>
      <c r="U47" s="318"/>
      <c r="V47" s="239">
        <v>-412132</v>
      </c>
      <c r="W47" s="218"/>
      <c r="X47" s="240">
        <v>-547448</v>
      </c>
      <c r="Y47" s="241">
        <v>-546879</v>
      </c>
      <c r="Z47" s="241">
        <v>-550766</v>
      </c>
      <c r="AA47" s="242">
        <v>-548549</v>
      </c>
      <c r="AB47" s="239">
        <v>-548549</v>
      </c>
      <c r="AC47" s="218"/>
      <c r="AD47" s="240">
        <v>-549499</v>
      </c>
      <c r="AE47" s="241">
        <v>-598343</v>
      </c>
      <c r="AF47" s="241">
        <v>-597000</v>
      </c>
      <c r="AG47" s="242">
        <v>-588365</v>
      </c>
      <c r="AH47" s="239">
        <v>-588365</v>
      </c>
      <c r="AI47" s="218"/>
      <c r="AJ47" s="240">
        <v>-627002</v>
      </c>
      <c r="AK47" s="241">
        <v>-638414</v>
      </c>
      <c r="AL47" s="241">
        <v>-675536</v>
      </c>
      <c r="AM47" s="242">
        <v>-685577</v>
      </c>
      <c r="AN47" s="239">
        <v>-685577</v>
      </c>
      <c r="AO47" s="218"/>
      <c r="AP47" s="240">
        <v>-685801</v>
      </c>
      <c r="AQ47" s="241">
        <v>-696499</v>
      </c>
      <c r="AR47" s="241">
        <v>-708140</v>
      </c>
      <c r="AS47" s="242">
        <v>-737447</v>
      </c>
      <c r="AT47" s="239">
        <v>-737447</v>
      </c>
      <c r="AU47" s="218"/>
      <c r="AV47" s="240">
        <v>-969833</v>
      </c>
      <c r="AW47" s="241">
        <v>-1275057</v>
      </c>
      <c r="AX47" s="590">
        <v>-1377022</v>
      </c>
    </row>
    <row r="48" spans="1:50" ht="13.4" customHeight="1" x14ac:dyDescent="0.25">
      <c r="A48" s="279" t="s">
        <v>120</v>
      </c>
      <c r="B48" s="239">
        <v>13556</v>
      </c>
      <c r="C48" s="318"/>
      <c r="D48" s="239">
        <v>0</v>
      </c>
      <c r="E48" s="318"/>
      <c r="F48" s="239">
        <v>0</v>
      </c>
      <c r="G48" s="318"/>
      <c r="H48" s="239">
        <v>0</v>
      </c>
      <c r="I48" s="318"/>
      <c r="J48" s="239">
        <v>0</v>
      </c>
      <c r="K48" s="318"/>
      <c r="L48" s="239">
        <v>0</v>
      </c>
      <c r="M48" s="318"/>
      <c r="N48" s="239">
        <v>0</v>
      </c>
      <c r="O48" s="318"/>
      <c r="P48" s="239">
        <v>0</v>
      </c>
      <c r="Q48" s="318"/>
      <c r="R48" s="239">
        <v>0</v>
      </c>
      <c r="S48" s="318"/>
      <c r="T48" s="239">
        <v>0</v>
      </c>
      <c r="U48" s="318"/>
      <c r="V48" s="239">
        <v>0</v>
      </c>
      <c r="W48" s="218"/>
      <c r="X48" s="240">
        <v>0</v>
      </c>
      <c r="Y48" s="241">
        <v>0</v>
      </c>
      <c r="Z48" s="241">
        <v>0</v>
      </c>
      <c r="AA48" s="242">
        <v>0</v>
      </c>
      <c r="AB48" s="239">
        <v>0</v>
      </c>
      <c r="AC48" s="218"/>
      <c r="AD48" s="240">
        <v>0</v>
      </c>
      <c r="AE48" s="241">
        <v>0</v>
      </c>
      <c r="AF48" s="241">
        <v>0</v>
      </c>
      <c r="AG48" s="242">
        <v>0</v>
      </c>
      <c r="AH48" s="239">
        <v>0</v>
      </c>
      <c r="AI48" s="218"/>
      <c r="AJ48" s="240">
        <v>0</v>
      </c>
      <c r="AK48" s="241">
        <v>0</v>
      </c>
      <c r="AL48" s="241">
        <v>0</v>
      </c>
      <c r="AM48" s="242">
        <v>0</v>
      </c>
      <c r="AN48" s="239">
        <v>0</v>
      </c>
      <c r="AO48" s="218"/>
      <c r="AP48" s="240">
        <v>0</v>
      </c>
      <c r="AQ48" s="241">
        <v>0</v>
      </c>
      <c r="AR48" s="241">
        <v>0</v>
      </c>
      <c r="AS48" s="242">
        <v>0</v>
      </c>
      <c r="AT48" s="239">
        <v>0</v>
      </c>
      <c r="AU48" s="218"/>
      <c r="AV48" s="240">
        <v>0</v>
      </c>
      <c r="AW48" s="241">
        <v>0</v>
      </c>
      <c r="AX48" s="590">
        <v>0</v>
      </c>
    </row>
    <row r="49" spans="1:50" ht="13.4" customHeight="1" x14ac:dyDescent="0.25">
      <c r="A49" s="279" t="s">
        <v>121</v>
      </c>
      <c r="B49" s="239">
        <v>57880</v>
      </c>
      <c r="C49" s="318"/>
      <c r="D49" s="239">
        <v>0</v>
      </c>
      <c r="E49" s="318"/>
      <c r="F49" s="239">
        <v>0</v>
      </c>
      <c r="G49" s="318"/>
      <c r="H49" s="239">
        <v>0</v>
      </c>
      <c r="I49" s="318"/>
      <c r="J49" s="239">
        <v>0</v>
      </c>
      <c r="K49" s="318"/>
      <c r="L49" s="239">
        <v>0</v>
      </c>
      <c r="M49" s="318"/>
      <c r="N49" s="239">
        <v>0</v>
      </c>
      <c r="O49" s="318"/>
      <c r="P49" s="239">
        <v>0</v>
      </c>
      <c r="Q49" s="318"/>
      <c r="R49" s="239">
        <v>0</v>
      </c>
      <c r="S49" s="318"/>
      <c r="T49" s="239">
        <v>0</v>
      </c>
      <c r="U49" s="318"/>
      <c r="V49" s="239">
        <v>0</v>
      </c>
      <c r="W49" s="218"/>
      <c r="X49" s="240">
        <v>0</v>
      </c>
      <c r="Y49" s="241">
        <v>0</v>
      </c>
      <c r="Z49" s="241">
        <v>0</v>
      </c>
      <c r="AA49" s="242">
        <v>0</v>
      </c>
      <c r="AB49" s="239">
        <v>0</v>
      </c>
      <c r="AC49" s="218"/>
      <c r="AD49" s="240">
        <v>0</v>
      </c>
      <c r="AE49" s="241">
        <v>0</v>
      </c>
      <c r="AF49" s="241">
        <v>0</v>
      </c>
      <c r="AG49" s="242">
        <v>0</v>
      </c>
      <c r="AH49" s="239">
        <v>0</v>
      </c>
      <c r="AI49" s="218"/>
      <c r="AJ49" s="240">
        <v>0</v>
      </c>
      <c r="AK49" s="241">
        <v>0</v>
      </c>
      <c r="AL49" s="241">
        <v>0</v>
      </c>
      <c r="AM49" s="242">
        <v>0</v>
      </c>
      <c r="AN49" s="239">
        <v>0</v>
      </c>
      <c r="AO49" s="218"/>
      <c r="AP49" s="240">
        <v>0</v>
      </c>
      <c r="AQ49" s="241">
        <v>0</v>
      </c>
      <c r="AR49" s="241">
        <v>0</v>
      </c>
      <c r="AS49" s="242">
        <v>0</v>
      </c>
      <c r="AT49" s="239">
        <v>0</v>
      </c>
      <c r="AU49" s="218"/>
      <c r="AV49" s="240">
        <v>0</v>
      </c>
      <c r="AW49" s="241">
        <v>0</v>
      </c>
      <c r="AX49" s="590">
        <v>0</v>
      </c>
    </row>
    <row r="50" spans="1:50" ht="13.4" customHeight="1" x14ac:dyDescent="0.25">
      <c r="A50" s="279" t="s">
        <v>122</v>
      </c>
      <c r="B50" s="239">
        <v>2679</v>
      </c>
      <c r="C50" s="318"/>
      <c r="D50" s="239">
        <v>146354</v>
      </c>
      <c r="E50" s="318"/>
      <c r="F50" s="239">
        <v>170029</v>
      </c>
      <c r="G50" s="318"/>
      <c r="H50" s="239">
        <v>191271</v>
      </c>
      <c r="I50" s="318"/>
      <c r="J50" s="239">
        <v>212221</v>
      </c>
      <c r="K50" s="318"/>
      <c r="L50" s="239">
        <v>249153</v>
      </c>
      <c r="M50" s="318"/>
      <c r="N50" s="239">
        <v>273260</v>
      </c>
      <c r="O50" s="318"/>
      <c r="P50" s="239">
        <v>285633</v>
      </c>
      <c r="Q50" s="318"/>
      <c r="R50" s="239">
        <v>299659</v>
      </c>
      <c r="S50" s="318"/>
      <c r="T50" s="239">
        <v>309990</v>
      </c>
      <c r="U50" s="318"/>
      <c r="V50" s="239">
        <v>324281</v>
      </c>
      <c r="W50" s="218"/>
      <c r="X50" s="240">
        <v>324370</v>
      </c>
      <c r="Y50" s="241">
        <v>327968</v>
      </c>
      <c r="Z50" s="241">
        <v>335272</v>
      </c>
      <c r="AA50" s="242">
        <v>335192</v>
      </c>
      <c r="AB50" s="239">
        <v>335192</v>
      </c>
      <c r="AC50" s="218"/>
      <c r="AD50" s="240">
        <v>339929</v>
      </c>
      <c r="AE50" s="241">
        <v>348732</v>
      </c>
      <c r="AF50" s="241">
        <v>358170</v>
      </c>
      <c r="AG50" s="242">
        <v>361376</v>
      </c>
      <c r="AH50" s="239">
        <v>361376</v>
      </c>
      <c r="AI50" s="218"/>
      <c r="AJ50" s="240">
        <v>366684</v>
      </c>
      <c r="AK50" s="241">
        <v>378121</v>
      </c>
      <c r="AL50" s="241">
        <v>390758</v>
      </c>
      <c r="AM50" s="242">
        <v>395682</v>
      </c>
      <c r="AN50" s="239">
        <v>395682</v>
      </c>
      <c r="AO50" s="218"/>
      <c r="AP50" s="240">
        <v>403005</v>
      </c>
      <c r="AQ50" s="241">
        <v>396648</v>
      </c>
      <c r="AR50" s="241">
        <v>403989</v>
      </c>
      <c r="AS50" s="242">
        <v>411079</v>
      </c>
      <c r="AT50" s="239">
        <v>411079</v>
      </c>
      <c r="AU50" s="218"/>
      <c r="AV50" s="240">
        <v>415984</v>
      </c>
      <c r="AW50" s="241">
        <v>424058</v>
      </c>
      <c r="AX50" s="590">
        <v>404409</v>
      </c>
    </row>
    <row r="51" spans="1:50" ht="13.4" customHeight="1" x14ac:dyDescent="0.25">
      <c r="A51" s="279" t="s">
        <v>123</v>
      </c>
      <c r="B51" s="239">
        <v>-41017</v>
      </c>
      <c r="C51" s="318"/>
      <c r="D51" s="239">
        <v>-23077</v>
      </c>
      <c r="E51" s="318"/>
      <c r="F51" s="239">
        <v>4066</v>
      </c>
      <c r="G51" s="318"/>
      <c r="H51" s="239">
        <v>43098</v>
      </c>
      <c r="I51" s="318"/>
      <c r="J51" s="239">
        <v>98784</v>
      </c>
      <c r="K51" s="318"/>
      <c r="L51" s="239">
        <v>166525</v>
      </c>
      <c r="M51" s="318"/>
      <c r="N51" s="239">
        <v>248634</v>
      </c>
      <c r="O51" s="318"/>
      <c r="P51" s="239">
        <v>292628</v>
      </c>
      <c r="Q51" s="318"/>
      <c r="R51" s="239">
        <v>299144</v>
      </c>
      <c r="S51" s="318"/>
      <c r="T51" s="239">
        <v>342840</v>
      </c>
      <c r="U51" s="318"/>
      <c r="V51" s="239">
        <v>435052</v>
      </c>
      <c r="W51" s="218"/>
      <c r="X51" s="240">
        <v>442804</v>
      </c>
      <c r="Y51" s="241">
        <v>499121</v>
      </c>
      <c r="Z51" s="241">
        <v>465168</v>
      </c>
      <c r="AA51" s="242">
        <v>486482</v>
      </c>
      <c r="AB51" s="239">
        <v>486482</v>
      </c>
      <c r="AC51" s="218"/>
      <c r="AD51" s="240">
        <v>457379</v>
      </c>
      <c r="AE51" s="241">
        <v>492407</v>
      </c>
      <c r="AF51" s="241">
        <v>449477</v>
      </c>
      <c r="AG51" s="242">
        <v>414771</v>
      </c>
      <c r="AH51" s="239">
        <v>414771</v>
      </c>
      <c r="AI51" s="218"/>
      <c r="AJ51" s="240">
        <v>432273</v>
      </c>
      <c r="AK51" s="241">
        <v>462205</v>
      </c>
      <c r="AL51" s="241">
        <v>459940</v>
      </c>
      <c r="AM51" s="242">
        <v>452756</v>
      </c>
      <c r="AN51" s="239">
        <v>452756</v>
      </c>
      <c r="AO51" s="218"/>
      <c r="AP51" s="240">
        <v>434871</v>
      </c>
      <c r="AQ51" s="241">
        <v>496745</v>
      </c>
      <c r="AR51" s="241">
        <v>503275</v>
      </c>
      <c r="AS51" s="242">
        <v>537422</v>
      </c>
      <c r="AT51" s="239">
        <v>537422</v>
      </c>
      <c r="AU51" s="218"/>
      <c r="AV51" s="240">
        <v>560596</v>
      </c>
      <c r="AW51" s="241">
        <v>745326</v>
      </c>
      <c r="AX51" s="590">
        <v>660442</v>
      </c>
    </row>
    <row r="52" spans="1:50" ht="13.4" customHeight="1" x14ac:dyDescent="0.25">
      <c r="A52" s="279" t="s">
        <v>124</v>
      </c>
      <c r="B52" s="238">
        <v>258</v>
      </c>
      <c r="C52" s="318"/>
      <c r="D52" s="238">
        <v>665</v>
      </c>
      <c r="E52" s="318"/>
      <c r="F52" s="238">
        <v>1922</v>
      </c>
      <c r="G52" s="318"/>
      <c r="H52" s="238">
        <v>8092</v>
      </c>
      <c r="I52" s="318"/>
      <c r="J52" s="238">
        <v>3722</v>
      </c>
      <c r="K52" s="318"/>
      <c r="L52" s="238">
        <v>-10625</v>
      </c>
      <c r="M52" s="318"/>
      <c r="N52" s="238">
        <v>12877</v>
      </c>
      <c r="O52" s="318"/>
      <c r="P52" s="238">
        <v>-10732</v>
      </c>
      <c r="Q52" s="318"/>
      <c r="R52" s="238">
        <v>-11556</v>
      </c>
      <c r="S52" s="318"/>
      <c r="T52" s="238">
        <v>2113</v>
      </c>
      <c r="U52" s="318"/>
      <c r="V52" s="238">
        <v>-98909</v>
      </c>
      <c r="W52" s="218"/>
      <c r="X52" s="243">
        <v>-110653</v>
      </c>
      <c r="Y52" s="244">
        <v>-123158</v>
      </c>
      <c r="Z52" s="244">
        <v>-98864</v>
      </c>
      <c r="AA52" s="245">
        <v>-108015</v>
      </c>
      <c r="AB52" s="238">
        <v>-108015</v>
      </c>
      <c r="AC52" s="218"/>
      <c r="AD52" s="243">
        <v>-101249</v>
      </c>
      <c r="AE52" s="244">
        <v>-143915</v>
      </c>
      <c r="AF52" s="244">
        <v>-126858</v>
      </c>
      <c r="AG52" s="245">
        <v>-113398</v>
      </c>
      <c r="AH52" s="238">
        <v>-113398</v>
      </c>
      <c r="AI52" s="218"/>
      <c r="AJ52" s="243">
        <v>-88325</v>
      </c>
      <c r="AK52" s="244">
        <v>-83093</v>
      </c>
      <c r="AL52" s="244">
        <v>-82476</v>
      </c>
      <c r="AM52" s="245">
        <v>-69814</v>
      </c>
      <c r="AN52" s="238">
        <v>-69814</v>
      </c>
      <c r="AO52" s="218"/>
      <c r="AP52" s="243">
        <v>-70586</v>
      </c>
      <c r="AQ52" s="244">
        <v>-69322</v>
      </c>
      <c r="AR52" s="244">
        <v>-70802</v>
      </c>
      <c r="AS52" s="245">
        <v>-79857</v>
      </c>
      <c r="AT52" s="238">
        <v>-79857</v>
      </c>
      <c r="AU52" s="218"/>
      <c r="AV52" s="243">
        <v>-82964</v>
      </c>
      <c r="AW52" s="244">
        <v>-75494</v>
      </c>
      <c r="AX52" s="623">
        <v>-92805</v>
      </c>
    </row>
    <row r="53" spans="1:50" ht="13.4" customHeight="1" x14ac:dyDescent="0.25">
      <c r="A53" s="279" t="s">
        <v>125</v>
      </c>
      <c r="B53" s="234">
        <f>SUM(B43:B52)</f>
        <v>33367</v>
      </c>
      <c r="C53" s="318"/>
      <c r="D53" s="234">
        <f>SUM(D43:D52)</f>
        <v>123984</v>
      </c>
      <c r="E53" s="318"/>
      <c r="F53" s="234">
        <f>SUM(F43:F52)</f>
        <v>176060</v>
      </c>
      <c r="G53" s="318"/>
      <c r="H53" s="234">
        <f>SUM(H43:H52)</f>
        <v>242505</v>
      </c>
      <c r="I53" s="318"/>
      <c r="J53" s="234">
        <f>SUM(J43:J52)</f>
        <v>285534</v>
      </c>
      <c r="K53" s="318"/>
      <c r="L53" s="234">
        <f>SUM(L43:L52)</f>
        <v>376114</v>
      </c>
      <c r="M53" s="318"/>
      <c r="N53" s="234">
        <f>SUM(N43:N52)</f>
        <v>450093</v>
      </c>
      <c r="O53" s="318"/>
      <c r="P53" s="234">
        <f>SUM(P43:P52)</f>
        <v>189287</v>
      </c>
      <c r="Q53" s="318"/>
      <c r="R53" s="234">
        <f>SUM(R43:R52)</f>
        <v>189561</v>
      </c>
      <c r="S53" s="318"/>
      <c r="T53" s="234">
        <f>SUM(T43:T52)</f>
        <v>232457</v>
      </c>
      <c r="U53" s="318"/>
      <c r="V53" s="234">
        <f>SUM(V43:V52)</f>
        <v>248907</v>
      </c>
      <c r="W53" s="218"/>
      <c r="X53" s="235">
        <v>109688</v>
      </c>
      <c r="Y53" s="236">
        <v>157667</v>
      </c>
      <c r="Z53" s="236">
        <v>151425</v>
      </c>
      <c r="AA53" s="237">
        <v>165725</v>
      </c>
      <c r="AB53" s="234">
        <v>165725</v>
      </c>
      <c r="AC53" s="218"/>
      <c r="AD53" s="235">
        <v>147175</v>
      </c>
      <c r="AE53" s="236">
        <v>99496</v>
      </c>
      <c r="AF53" s="236">
        <v>84404</v>
      </c>
      <c r="AG53" s="237">
        <v>74999</v>
      </c>
      <c r="AH53" s="234">
        <v>74999</v>
      </c>
      <c r="AI53" s="218"/>
      <c r="AJ53" s="235">
        <v>84245</v>
      </c>
      <c r="AK53" s="236">
        <v>119434</v>
      </c>
      <c r="AL53" s="236">
        <v>93301</v>
      </c>
      <c r="AM53" s="237">
        <v>93662</v>
      </c>
      <c r="AN53" s="234">
        <v>93662</v>
      </c>
      <c r="AO53" s="218"/>
      <c r="AP53" s="235">
        <v>82104</v>
      </c>
      <c r="AQ53" s="236">
        <v>128187</v>
      </c>
      <c r="AR53" s="236">
        <v>128937</v>
      </c>
      <c r="AS53" s="237">
        <v>131812</v>
      </c>
      <c r="AT53" s="234">
        <v>131812</v>
      </c>
      <c r="AU53" s="218"/>
      <c r="AV53" s="235">
        <v>-75602</v>
      </c>
      <c r="AW53" s="236">
        <v>-180524</v>
      </c>
      <c r="AX53" s="624">
        <v>-404333</v>
      </c>
    </row>
    <row r="54" spans="1:50" ht="13.4" customHeight="1" x14ac:dyDescent="0.25">
      <c r="A54" s="279" t="s">
        <v>126</v>
      </c>
      <c r="B54" s="238">
        <v>0</v>
      </c>
      <c r="C54" s="318"/>
      <c r="D54" s="238">
        <v>0</v>
      </c>
      <c r="E54" s="318"/>
      <c r="F54" s="238">
        <v>0</v>
      </c>
      <c r="G54" s="318"/>
      <c r="H54" s="238">
        <v>0</v>
      </c>
      <c r="I54" s="318"/>
      <c r="J54" s="238">
        <v>0</v>
      </c>
      <c r="K54" s="318"/>
      <c r="L54" s="238">
        <v>0</v>
      </c>
      <c r="M54" s="318"/>
      <c r="N54" s="238">
        <v>0</v>
      </c>
      <c r="O54" s="318"/>
      <c r="P54" s="238">
        <v>0</v>
      </c>
      <c r="Q54" s="318"/>
      <c r="R54" s="238">
        <v>0</v>
      </c>
      <c r="S54" s="318"/>
      <c r="T54" s="238">
        <v>0</v>
      </c>
      <c r="U54" s="318"/>
      <c r="V54" s="238">
        <v>512</v>
      </c>
      <c r="W54" s="218"/>
      <c r="X54" s="243">
        <v>384</v>
      </c>
      <c r="Y54" s="244">
        <v>387</v>
      </c>
      <c r="Z54" s="244">
        <v>358</v>
      </c>
      <c r="AA54" s="245">
        <v>351</v>
      </c>
      <c r="AB54" s="238">
        <v>351</v>
      </c>
      <c r="AC54" s="218"/>
      <c r="AD54" s="243">
        <v>313</v>
      </c>
      <c r="AE54" s="244">
        <v>323</v>
      </c>
      <c r="AF54" s="244">
        <v>321</v>
      </c>
      <c r="AG54" s="245">
        <v>213</v>
      </c>
      <c r="AH54" s="238">
        <v>213</v>
      </c>
      <c r="AI54" s="218"/>
      <c r="AJ54" s="243">
        <v>258</v>
      </c>
      <c r="AK54" s="244">
        <v>271</v>
      </c>
      <c r="AL54" s="244">
        <v>287</v>
      </c>
      <c r="AM54" s="245">
        <v>285</v>
      </c>
      <c r="AN54" s="238">
        <v>285</v>
      </c>
      <c r="AO54" s="218"/>
      <c r="AP54" s="243">
        <v>0</v>
      </c>
      <c r="AQ54" s="244">
        <v>0</v>
      </c>
      <c r="AR54" s="244">
        <v>0</v>
      </c>
      <c r="AS54" s="245">
        <v>0</v>
      </c>
      <c r="AT54" s="238">
        <v>0</v>
      </c>
      <c r="AU54" s="218"/>
      <c r="AV54" s="243">
        <v>0</v>
      </c>
      <c r="AW54" s="244">
        <v>0</v>
      </c>
      <c r="AX54" s="623">
        <v>0</v>
      </c>
    </row>
    <row r="55" spans="1:50" ht="13.4" customHeight="1" x14ac:dyDescent="0.25">
      <c r="A55" s="279" t="s">
        <v>374</v>
      </c>
      <c r="B55" s="246">
        <f>SUM(B53:B54)</f>
        <v>33367</v>
      </c>
      <c r="C55" s="318"/>
      <c r="D55" s="246">
        <f>SUM(D53:D54)</f>
        <v>123984</v>
      </c>
      <c r="E55" s="318"/>
      <c r="F55" s="246">
        <f>SUM(F53:F54)</f>
        <v>176060</v>
      </c>
      <c r="G55" s="318"/>
      <c r="H55" s="246">
        <f>SUM(H53:H54)</f>
        <v>242505</v>
      </c>
      <c r="I55" s="318"/>
      <c r="J55" s="246">
        <f>SUM(J53:J54)</f>
        <v>285534</v>
      </c>
      <c r="K55" s="318"/>
      <c r="L55" s="246">
        <f>SUM(L53:L54)</f>
        <v>376114</v>
      </c>
      <c r="M55" s="318"/>
      <c r="N55" s="246">
        <f>SUM(N53:N54)</f>
        <v>450093</v>
      </c>
      <c r="O55" s="318"/>
      <c r="P55" s="246">
        <f>SUM(P53:P54)</f>
        <v>189287</v>
      </c>
      <c r="Q55" s="318"/>
      <c r="R55" s="246">
        <f>SUM(R53:R54)</f>
        <v>189561</v>
      </c>
      <c r="S55" s="318"/>
      <c r="T55" s="246">
        <f>SUM(T53:T54)</f>
        <v>232457</v>
      </c>
      <c r="U55" s="318"/>
      <c r="V55" s="246">
        <f>SUM(V53:V54)</f>
        <v>249419</v>
      </c>
      <c r="W55" s="218"/>
      <c r="X55" s="247">
        <v>110072</v>
      </c>
      <c r="Y55" s="248">
        <f>SUM(Y53:Y54)</f>
        <v>158054</v>
      </c>
      <c r="Z55" s="248">
        <v>151783</v>
      </c>
      <c r="AA55" s="249">
        <v>166076</v>
      </c>
      <c r="AB55" s="246">
        <v>166076</v>
      </c>
      <c r="AC55" s="218"/>
      <c r="AD55" s="247">
        <v>147488</v>
      </c>
      <c r="AE55" s="248">
        <v>99819</v>
      </c>
      <c r="AF55" s="248">
        <v>84725</v>
      </c>
      <c r="AG55" s="249">
        <v>75212</v>
      </c>
      <c r="AH55" s="246">
        <v>75212</v>
      </c>
      <c r="AI55" s="218"/>
      <c r="AJ55" s="247">
        <v>84503</v>
      </c>
      <c r="AK55" s="248">
        <v>119705</v>
      </c>
      <c r="AL55" s="248">
        <v>93588</v>
      </c>
      <c r="AM55" s="249">
        <v>93947</v>
      </c>
      <c r="AN55" s="246">
        <v>93947</v>
      </c>
      <c r="AO55" s="218"/>
      <c r="AP55" s="247">
        <v>82104</v>
      </c>
      <c r="AQ55" s="248">
        <v>128187</v>
      </c>
      <c r="AR55" s="248">
        <v>128937</v>
      </c>
      <c r="AS55" s="249">
        <v>131812</v>
      </c>
      <c r="AT55" s="246">
        <v>131812</v>
      </c>
      <c r="AU55" s="218"/>
      <c r="AV55" s="247">
        <v>-75602</v>
      </c>
      <c r="AW55" s="248">
        <v>-180524</v>
      </c>
      <c r="AX55" s="626">
        <v>-404333</v>
      </c>
    </row>
    <row r="56" spans="1:50" ht="22.5" customHeight="1" x14ac:dyDescent="0.25">
      <c r="A56" s="279" t="s">
        <v>372</v>
      </c>
      <c r="B56" s="230">
        <f>B40+B55</f>
        <v>65986</v>
      </c>
      <c r="C56" s="318"/>
      <c r="D56" s="230">
        <f>D40+D55</f>
        <v>171392</v>
      </c>
      <c r="E56" s="318"/>
      <c r="F56" s="230">
        <f>F40+F55</f>
        <v>234853</v>
      </c>
      <c r="G56" s="318"/>
      <c r="H56" s="230">
        <f>H40+H55</f>
        <v>315952</v>
      </c>
      <c r="I56" s="318"/>
      <c r="J56" s="230">
        <f>J40+J55</f>
        <v>369549</v>
      </c>
      <c r="K56" s="318"/>
      <c r="L56" s="230">
        <f>L40+L55</f>
        <v>477889</v>
      </c>
      <c r="M56" s="318"/>
      <c r="N56" s="230">
        <f>N40+N55</f>
        <v>555900</v>
      </c>
      <c r="O56" s="318"/>
      <c r="P56" s="230">
        <f>P40+P55</f>
        <v>592429</v>
      </c>
      <c r="Q56" s="318"/>
      <c r="R56" s="230">
        <f>R40+R55</f>
        <v>601567</v>
      </c>
      <c r="S56" s="318"/>
      <c r="T56" s="230">
        <v>988985</v>
      </c>
      <c r="U56" s="318"/>
      <c r="V56" s="230">
        <f>V40+V42+V55</f>
        <v>1299795</v>
      </c>
      <c r="W56" s="218"/>
      <c r="X56" s="273">
        <v>1343673</v>
      </c>
      <c r="Y56" s="274">
        <v>1302531</v>
      </c>
      <c r="Z56" s="274">
        <v>1486541</v>
      </c>
      <c r="AA56" s="275">
        <v>1463869</v>
      </c>
      <c r="AB56" s="276">
        <v>1463869</v>
      </c>
      <c r="AC56" s="218"/>
      <c r="AD56" s="273">
        <v>1456315</v>
      </c>
      <c r="AE56" s="274">
        <v>1663946</v>
      </c>
      <c r="AF56" s="274">
        <v>1637907</v>
      </c>
      <c r="AG56" s="275">
        <v>1679869</v>
      </c>
      <c r="AH56" s="276">
        <v>1679869</v>
      </c>
      <c r="AI56" s="218"/>
      <c r="AJ56" s="273">
        <v>1696094</v>
      </c>
      <c r="AK56" s="274">
        <v>1678940</v>
      </c>
      <c r="AL56" s="274">
        <v>1709853</v>
      </c>
      <c r="AM56" s="275">
        <v>1652217</v>
      </c>
      <c r="AN56" s="276">
        <v>1652217</v>
      </c>
      <c r="AO56" s="218"/>
      <c r="AP56" s="273">
        <v>1701119</v>
      </c>
      <c r="AQ56" s="274">
        <v>1972171</v>
      </c>
      <c r="AR56" s="274">
        <v>1921282</v>
      </c>
      <c r="AS56" s="275">
        <v>1868376</v>
      </c>
      <c r="AT56" s="276">
        <v>1868376</v>
      </c>
      <c r="AU56" s="218"/>
      <c r="AV56" s="273">
        <v>1939469</v>
      </c>
      <c r="AW56" s="274">
        <v>2023334</v>
      </c>
      <c r="AX56" s="625">
        <v>2039427</v>
      </c>
    </row>
    <row r="57" spans="1:50" ht="10.9" customHeight="1" x14ac:dyDescent="0.25">
      <c r="A57" s="216"/>
      <c r="B57" s="257"/>
      <c r="C57" s="216"/>
      <c r="D57" s="257"/>
      <c r="E57" s="216"/>
      <c r="F57" s="257"/>
      <c r="G57" s="216"/>
      <c r="H57" s="257"/>
      <c r="I57" s="216"/>
      <c r="J57" s="257"/>
      <c r="K57" s="216"/>
      <c r="L57" s="257"/>
      <c r="M57" s="216"/>
      <c r="N57" s="257"/>
      <c r="O57" s="216"/>
      <c r="P57" s="257"/>
      <c r="Q57" s="216"/>
      <c r="R57" s="257"/>
      <c r="S57" s="216"/>
      <c r="T57" s="257"/>
      <c r="U57" s="216"/>
      <c r="V57" s="257"/>
      <c r="W57" s="216"/>
      <c r="X57" s="257"/>
      <c r="Y57" s="257"/>
      <c r="Z57" s="257"/>
      <c r="AA57" s="257"/>
      <c r="AB57" s="257"/>
      <c r="AC57" s="216"/>
      <c r="AD57" s="257"/>
      <c r="AE57" s="257"/>
      <c r="AF57" s="257"/>
      <c r="AG57" s="257"/>
      <c r="AH57" s="257"/>
      <c r="AI57" s="216"/>
      <c r="AJ57" s="257"/>
      <c r="AK57" s="257"/>
      <c r="AL57" s="257"/>
      <c r="AM57" s="257"/>
      <c r="AN57" s="257"/>
      <c r="AO57" s="216"/>
      <c r="AP57" s="257"/>
      <c r="AQ57" s="257"/>
      <c r="AR57" s="257"/>
      <c r="AS57" s="257"/>
      <c r="AT57" s="257"/>
      <c r="AU57" s="216"/>
      <c r="AV57" s="257"/>
      <c r="AW57" s="257"/>
      <c r="AX57" s="257"/>
    </row>
    <row r="58" spans="1:50" ht="13.4" customHeight="1" x14ac:dyDescent="0.25">
      <c r="A58" s="651" t="s">
        <v>313</v>
      </c>
      <c r="B58" s="652"/>
      <c r="C58" s="652"/>
      <c r="D58" s="652"/>
      <c r="E58" s="652"/>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2"/>
      <c r="AK58" s="652"/>
      <c r="AL58" s="652"/>
      <c r="AM58" s="652"/>
      <c r="AN58" s="652"/>
      <c r="AO58" s="652"/>
      <c r="AP58" s="652"/>
      <c r="AQ58" s="652"/>
      <c r="AR58" s="652"/>
      <c r="AS58" s="652"/>
      <c r="AT58" s="652"/>
      <c r="AU58" s="216"/>
      <c r="AV58" s="216"/>
      <c r="AW58" s="216"/>
      <c r="AX58"/>
    </row>
    <row r="59" spans="1:50" ht="26.25" customHeight="1" x14ac:dyDescent="0.25">
      <c r="A59" s="651" t="s">
        <v>314</v>
      </c>
      <c r="B59" s="652"/>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216"/>
      <c r="AV59" s="216"/>
      <c r="AW59" s="216"/>
      <c r="AX59"/>
    </row>
    <row r="60" spans="1:50" ht="25.5" customHeight="1" x14ac:dyDescent="0.25">
      <c r="A60" s="651" t="s">
        <v>315</v>
      </c>
      <c r="B60" s="652"/>
      <c r="C60" s="652"/>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216"/>
      <c r="AV60" s="216"/>
      <c r="AW60" s="216"/>
      <c r="AX60"/>
    </row>
    <row r="61" spans="1:50" ht="16.75" customHeight="1" x14ac:dyDescent="0.25">
      <c r="A61" s="216"/>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615"/>
      <c r="AW61" s="615"/>
      <c r="AX61" s="615"/>
    </row>
    <row r="62" spans="1:50" ht="16.75" customHeight="1" x14ac:dyDescent="0.25">
      <c r="A62" s="216"/>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615"/>
      <c r="AW62" s="615"/>
      <c r="AX62" s="615"/>
    </row>
    <row r="63" spans="1:50" ht="16.75" customHeight="1" x14ac:dyDescent="0.25">
      <c r="A63" s="216"/>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615"/>
      <c r="AW63" s="615"/>
      <c r="AX63" s="615"/>
    </row>
    <row r="64" spans="1:50" ht="16.75" customHeight="1" x14ac:dyDescent="0.2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615"/>
      <c r="AW64" s="615"/>
      <c r="AX64" s="615"/>
    </row>
    <row r="65" spans="1:50" ht="16.75" customHeight="1" x14ac:dyDescent="0.25">
      <c r="A65" s="216"/>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615"/>
      <c r="AW65" s="615"/>
      <c r="AX65" s="615"/>
    </row>
    <row r="66" spans="1:50" ht="16.75" customHeight="1" x14ac:dyDescent="0.25">
      <c r="A66" s="216"/>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615"/>
      <c r="AW66" s="615"/>
      <c r="AX66" s="615"/>
    </row>
    <row r="67" spans="1:50" ht="16.75" customHeight="1" x14ac:dyDescent="0.25">
      <c r="A67" s="216"/>
      <c r="B67" s="216"/>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615"/>
      <c r="AW67" s="615"/>
      <c r="AX67" s="615"/>
    </row>
    <row r="68" spans="1:50" ht="16.75" customHeight="1" x14ac:dyDescent="0.25">
      <c r="A68" s="216"/>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615"/>
      <c r="AW68" s="615"/>
      <c r="AX68" s="615"/>
    </row>
    <row r="69" spans="1:50" ht="16.75" customHeight="1" x14ac:dyDescent="0.25">
      <c r="A69" s="216"/>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615"/>
      <c r="AW69" s="615"/>
      <c r="AX69" s="615"/>
    </row>
    <row r="70" spans="1:50" ht="16.75" customHeight="1" x14ac:dyDescent="0.25">
      <c r="A70" s="216"/>
      <c r="B70" s="216"/>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615"/>
      <c r="AW70" s="615"/>
      <c r="AX70" s="615"/>
    </row>
    <row r="71" spans="1:50" ht="16.75" customHeight="1" x14ac:dyDescent="0.25">
      <c r="A71" s="216"/>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615"/>
      <c r="AW71" s="615"/>
      <c r="AX71" s="615"/>
    </row>
    <row r="72" spans="1:50" ht="16.75" customHeight="1" x14ac:dyDescent="0.25">
      <c r="A72" s="216"/>
      <c r="B72" s="216"/>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615"/>
      <c r="AW72" s="615"/>
      <c r="AX72" s="615"/>
    </row>
    <row r="73" spans="1:50" ht="16.75" customHeight="1" x14ac:dyDescent="0.25">
      <c r="A73" s="216"/>
      <c r="B73" s="216"/>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615"/>
      <c r="AW73" s="615"/>
      <c r="AX73" s="615"/>
    </row>
    <row r="74" spans="1:50" ht="16.75" customHeight="1" x14ac:dyDescent="0.25">
      <c r="A74" s="216"/>
      <c r="B74" s="216"/>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615"/>
      <c r="AW74" s="615"/>
      <c r="AX74" s="615"/>
    </row>
    <row r="75" spans="1:50" ht="16.75" customHeight="1" x14ac:dyDescent="0.25">
      <c r="A75" s="216"/>
      <c r="B75" s="216"/>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615"/>
      <c r="AW75" s="615"/>
      <c r="AX75" s="615"/>
    </row>
    <row r="76" spans="1:50" ht="16.75" customHeight="1" x14ac:dyDescent="0.25">
      <c r="A76" s="216"/>
      <c r="B76" s="216"/>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615"/>
      <c r="AW76" s="615"/>
      <c r="AX76" s="615"/>
    </row>
    <row r="77" spans="1:50" ht="16.75" customHeight="1" x14ac:dyDescent="0.25"/>
    <row r="78" spans="1:50" ht="16.75" customHeight="1" x14ac:dyDescent="0.25"/>
    <row r="79" spans="1:50" ht="16.75" customHeight="1" x14ac:dyDescent="0.25"/>
    <row r="80" spans="1:5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20">
    <mergeCell ref="A1:A3"/>
    <mergeCell ref="A4:A5"/>
    <mergeCell ref="B6:B7"/>
    <mergeCell ref="D6:D7"/>
    <mergeCell ref="F6:F7"/>
    <mergeCell ref="AT6:AT7"/>
    <mergeCell ref="A59:AT59"/>
    <mergeCell ref="A60:AT60"/>
    <mergeCell ref="A58:AT58"/>
    <mergeCell ref="V6:V7"/>
    <mergeCell ref="R6:R7"/>
    <mergeCell ref="T6:T7"/>
    <mergeCell ref="AB6:AB7"/>
    <mergeCell ref="AN6:AN7"/>
    <mergeCell ref="AH6:AH7"/>
    <mergeCell ref="H6:H7"/>
    <mergeCell ref="N6:N7"/>
    <mergeCell ref="P6:P7"/>
    <mergeCell ref="L6:L7"/>
    <mergeCell ref="J6:J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170"/>
  <sheetViews>
    <sheetView topLeftCell="AI1" workbookViewId="0">
      <selection activeCell="T38" sqref="T38"/>
    </sheetView>
  </sheetViews>
  <sheetFormatPr defaultColWidth="13.7265625" defaultRowHeight="12.5" x14ac:dyDescent="0.25"/>
  <cols>
    <col min="1" max="1" width="88.453125" bestFit="1" customWidth="1"/>
    <col min="2" max="2" width="7.81640625" bestFit="1" customWidth="1"/>
    <col min="3" max="3" width="0" hidden="1" customWidth="1"/>
    <col min="4" max="4" width="8.54296875" bestFit="1" customWidth="1"/>
    <col min="5" max="5" width="0" hidden="1" customWidth="1"/>
    <col min="6" max="6" width="7.81640625" bestFit="1" customWidth="1"/>
    <col min="7" max="7" width="0" hidden="1" customWidth="1"/>
    <col min="8" max="8" width="10.1796875" bestFit="1" customWidth="1"/>
    <col min="9" max="9" width="0" hidden="1" customWidth="1"/>
    <col min="10" max="10" width="10.1796875" bestFit="1" customWidth="1"/>
    <col min="11" max="11" width="0" hidden="1" customWidth="1"/>
    <col min="12" max="12" width="11.1796875" bestFit="1" customWidth="1"/>
    <col min="13" max="13" width="0" hidden="1" customWidth="1"/>
    <col min="14" max="14" width="11.1796875" bestFit="1" customWidth="1"/>
    <col min="15" max="15" width="0" hidden="1" customWidth="1"/>
    <col min="16" max="16" width="11.1796875" bestFit="1" customWidth="1"/>
    <col min="17" max="17" width="0" hidden="1" customWidth="1"/>
    <col min="18" max="18" width="11.1796875" bestFit="1" customWidth="1"/>
    <col min="19" max="19" width="0" hidden="1" customWidth="1"/>
    <col min="20" max="20" width="11.1796875" bestFit="1" customWidth="1"/>
    <col min="21" max="21" width="0" hidden="1" customWidth="1"/>
    <col min="22" max="22" width="11.1796875" bestFit="1" customWidth="1"/>
    <col min="23" max="23" width="0" hidden="1" customWidth="1"/>
    <col min="24" max="24" width="8.54296875" bestFit="1" customWidth="1"/>
    <col min="25" max="25" width="0" hidden="1" customWidth="1"/>
    <col min="26" max="28" width="8.54296875" bestFit="1" customWidth="1"/>
    <col min="29" max="29" width="7.81640625" bestFit="1" customWidth="1"/>
    <col min="30" max="30" width="8.54296875" bestFit="1" customWidth="1"/>
    <col min="31" max="31" width="0" hidden="1" customWidth="1"/>
    <col min="32" max="36" width="8.54296875" bestFit="1" customWidth="1"/>
    <col min="37" max="37" width="0" hidden="1" customWidth="1"/>
    <col min="38" max="42" width="8.54296875" bestFit="1" customWidth="1"/>
    <col min="43" max="43" width="0" hidden="1" customWidth="1"/>
    <col min="44" max="46" width="8.54296875" bestFit="1" customWidth="1"/>
    <col min="47" max="47" width="8.54296875" customWidth="1"/>
    <col min="48" max="48" width="8.81640625" customWidth="1"/>
    <col min="49" max="49" width="0" hidden="1" customWidth="1"/>
    <col min="50" max="51" width="8.54296875" customWidth="1"/>
    <col min="52" max="52" width="7.81640625" style="614" bestFit="1" customWidth="1"/>
    <col min="53" max="53" width="8.81640625" customWidth="1"/>
    <col min="54" max="61" width="20.1796875" customWidth="1"/>
  </cols>
  <sheetData>
    <row r="1" spans="1:54" ht="16.75" customHeight="1" x14ac:dyDescent="0.25">
      <c r="A1" s="649" t="s">
        <v>0</v>
      </c>
    </row>
    <row r="2" spans="1:54" ht="16.75" customHeight="1" x14ac:dyDescent="0.25">
      <c r="A2" s="650"/>
    </row>
    <row r="3" spans="1:54" ht="16.75" customHeight="1" x14ac:dyDescent="0.25">
      <c r="A3" s="650"/>
    </row>
    <row r="4" spans="1:54" ht="16.75" customHeight="1" x14ac:dyDescent="0.25">
      <c r="A4" s="651" t="s">
        <v>316</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615"/>
      <c r="BA4" s="216"/>
    </row>
    <row r="5" spans="1:54" ht="16.75" customHeight="1" x14ac:dyDescent="0.25">
      <c r="A5" s="652"/>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615"/>
      <c r="BA5" s="216"/>
    </row>
    <row r="6" spans="1:54" ht="13.4" customHeight="1" x14ac:dyDescent="0.25">
      <c r="A6" s="216"/>
      <c r="B6" s="281" t="s">
        <v>1</v>
      </c>
      <c r="C6" s="218"/>
      <c r="D6" s="281" t="s">
        <v>2</v>
      </c>
      <c r="E6" s="218"/>
      <c r="F6" s="281" t="s">
        <v>3</v>
      </c>
      <c r="G6" s="218"/>
      <c r="H6" s="281" t="s">
        <v>4</v>
      </c>
      <c r="I6" s="218"/>
      <c r="J6" s="281" t="s">
        <v>5</v>
      </c>
      <c r="K6" s="218"/>
      <c r="L6" s="281" t="s">
        <v>6</v>
      </c>
      <c r="M6" s="218"/>
      <c r="N6" s="281" t="s">
        <v>7</v>
      </c>
      <c r="O6" s="218"/>
      <c r="P6" s="281" t="s">
        <v>8</v>
      </c>
      <c r="Q6" s="218"/>
      <c r="R6" s="281" t="s">
        <v>9</v>
      </c>
      <c r="S6" s="218"/>
      <c r="T6" s="281" t="s">
        <v>10</v>
      </c>
      <c r="U6" s="218"/>
      <c r="V6" s="281" t="s">
        <v>11</v>
      </c>
      <c r="W6" s="218"/>
      <c r="X6" s="281" t="s">
        <v>12</v>
      </c>
      <c r="Y6" s="218"/>
      <c r="Z6" s="282" t="s">
        <v>13</v>
      </c>
      <c r="AA6" s="283" t="s">
        <v>14</v>
      </c>
      <c r="AB6" s="283" t="s">
        <v>15</v>
      </c>
      <c r="AC6" s="284" t="s">
        <v>16</v>
      </c>
      <c r="AD6" s="281" t="s">
        <v>17</v>
      </c>
      <c r="AE6" s="218"/>
      <c r="AF6" s="282" t="s">
        <v>18</v>
      </c>
      <c r="AG6" s="283" t="s">
        <v>19</v>
      </c>
      <c r="AH6" s="283" t="s">
        <v>20</v>
      </c>
      <c r="AI6" s="284" t="s">
        <v>21</v>
      </c>
      <c r="AJ6" s="281" t="s">
        <v>22</v>
      </c>
      <c r="AK6" s="218"/>
      <c r="AL6" s="282" t="s">
        <v>23</v>
      </c>
      <c r="AM6" s="283" t="s">
        <v>24</v>
      </c>
      <c r="AN6" s="283" t="s">
        <v>25</v>
      </c>
      <c r="AO6" s="284" t="s">
        <v>26</v>
      </c>
      <c r="AP6" s="281" t="s">
        <v>27</v>
      </c>
      <c r="AQ6" s="218"/>
      <c r="AR6" s="282" t="s">
        <v>28</v>
      </c>
      <c r="AS6" s="283" t="s">
        <v>29</v>
      </c>
      <c r="AT6" s="283" t="s">
        <v>30</v>
      </c>
      <c r="AU6" s="284" t="s">
        <v>31</v>
      </c>
      <c r="AV6" s="281" t="s">
        <v>32</v>
      </c>
      <c r="AW6" s="268"/>
      <c r="AX6" s="282" t="s">
        <v>33</v>
      </c>
      <c r="AY6" s="283" t="s">
        <v>34</v>
      </c>
      <c r="AZ6" s="284" t="s">
        <v>393</v>
      </c>
      <c r="BA6" s="281" t="s">
        <v>35</v>
      </c>
      <c r="BB6" s="1"/>
    </row>
    <row r="7" spans="1:54" ht="13.4" customHeight="1" x14ac:dyDescent="0.25">
      <c r="A7" s="216"/>
      <c r="B7" s="285" t="s">
        <v>37</v>
      </c>
      <c r="C7" s="218"/>
      <c r="D7" s="285" t="s">
        <v>37</v>
      </c>
      <c r="E7" s="218"/>
      <c r="F7" s="285" t="s">
        <v>37</v>
      </c>
      <c r="G7" s="218"/>
      <c r="H7" s="285" t="s">
        <v>37</v>
      </c>
      <c r="I7" s="218"/>
      <c r="J7" s="285" t="s">
        <v>37</v>
      </c>
      <c r="K7" s="218"/>
      <c r="L7" s="285" t="s">
        <v>37</v>
      </c>
      <c r="M7" s="218"/>
      <c r="N7" s="285" t="s">
        <v>37</v>
      </c>
      <c r="O7" s="218"/>
      <c r="P7" s="285" t="s">
        <v>37</v>
      </c>
      <c r="Q7" s="218"/>
      <c r="R7" s="285" t="s">
        <v>37</v>
      </c>
      <c r="S7" s="218"/>
      <c r="T7" s="285" t="s">
        <v>37</v>
      </c>
      <c r="U7" s="218"/>
      <c r="V7" s="285" t="s">
        <v>37</v>
      </c>
      <c r="W7" s="218"/>
      <c r="X7" s="285" t="s">
        <v>37</v>
      </c>
      <c r="Y7" s="218"/>
      <c r="Z7" s="286" t="s">
        <v>38</v>
      </c>
      <c r="AA7" s="287" t="s">
        <v>39</v>
      </c>
      <c r="AB7" s="287" t="s">
        <v>40</v>
      </c>
      <c r="AC7" s="288" t="s">
        <v>41</v>
      </c>
      <c r="AD7" s="285" t="s">
        <v>37</v>
      </c>
      <c r="AE7" s="218"/>
      <c r="AF7" s="286" t="s">
        <v>42</v>
      </c>
      <c r="AG7" s="287" t="s">
        <v>43</v>
      </c>
      <c r="AH7" s="287" t="s">
        <v>44</v>
      </c>
      <c r="AI7" s="288" t="s">
        <v>45</v>
      </c>
      <c r="AJ7" s="285" t="s">
        <v>37</v>
      </c>
      <c r="AK7" s="218"/>
      <c r="AL7" s="286" t="s">
        <v>46</v>
      </c>
      <c r="AM7" s="287" t="s">
        <v>47</v>
      </c>
      <c r="AN7" s="287" t="s">
        <v>48</v>
      </c>
      <c r="AO7" s="288" t="s">
        <v>49</v>
      </c>
      <c r="AP7" s="285" t="s">
        <v>37</v>
      </c>
      <c r="AQ7" s="218"/>
      <c r="AR7" s="286" t="s">
        <v>50</v>
      </c>
      <c r="AS7" s="287" t="s">
        <v>51</v>
      </c>
      <c r="AT7" s="287" t="s">
        <v>52</v>
      </c>
      <c r="AU7" s="288" t="s">
        <v>53</v>
      </c>
      <c r="AV7" s="285" t="s">
        <v>37</v>
      </c>
      <c r="AW7" s="268"/>
      <c r="AX7" s="286" t="s">
        <v>54</v>
      </c>
      <c r="AY7" s="287" t="s">
        <v>55</v>
      </c>
      <c r="AZ7" s="288" t="s">
        <v>394</v>
      </c>
      <c r="BA7" s="285" t="s">
        <v>56</v>
      </c>
      <c r="BB7" s="1"/>
    </row>
    <row r="8" spans="1:54" ht="13.4" customHeight="1" x14ac:dyDescent="0.25">
      <c r="A8" s="313" t="s">
        <v>128</v>
      </c>
      <c r="B8" s="317"/>
      <c r="C8" s="318"/>
      <c r="D8" s="317"/>
      <c r="E8" s="318"/>
      <c r="F8" s="317"/>
      <c r="G8" s="318"/>
      <c r="H8" s="317"/>
      <c r="I8" s="318"/>
      <c r="J8" s="317"/>
      <c r="K8" s="318"/>
      <c r="L8" s="317"/>
      <c r="M8" s="318"/>
      <c r="N8" s="317"/>
      <c r="O8" s="318"/>
      <c r="P8" s="317"/>
      <c r="Q8" s="318"/>
      <c r="R8" s="317"/>
      <c r="S8" s="318"/>
      <c r="T8" s="317"/>
      <c r="U8" s="318"/>
      <c r="V8" s="317"/>
      <c r="W8" s="318"/>
      <c r="X8" s="317"/>
      <c r="Y8" s="218"/>
      <c r="Z8" s="256"/>
      <c r="AA8" s="257"/>
      <c r="AB8" s="257"/>
      <c r="AC8" s="258"/>
      <c r="AD8" s="317"/>
      <c r="AE8" s="218"/>
      <c r="AF8" s="256"/>
      <c r="AG8" s="257"/>
      <c r="AH8" s="257"/>
      <c r="AI8" s="258"/>
      <c r="AJ8" s="317"/>
      <c r="AK8" s="218"/>
      <c r="AL8" s="256"/>
      <c r="AM8" s="257"/>
      <c r="AN8" s="257"/>
      <c r="AO8" s="258"/>
      <c r="AP8" s="317"/>
      <c r="AQ8" s="218"/>
      <c r="AR8" s="256"/>
      <c r="AS8" s="257"/>
      <c r="AT8" s="257"/>
      <c r="AU8" s="258"/>
      <c r="AV8" s="317"/>
      <c r="AW8" s="268"/>
      <c r="AX8" s="256"/>
      <c r="AY8" s="257"/>
      <c r="AZ8" s="258"/>
      <c r="BA8" s="317"/>
      <c r="BB8" s="1"/>
    </row>
    <row r="9" spans="1:54" ht="13.4" customHeight="1" x14ac:dyDescent="0.25">
      <c r="A9" s="313" t="s">
        <v>129</v>
      </c>
      <c r="B9" s="318"/>
      <c r="C9" s="318"/>
      <c r="D9" s="318"/>
      <c r="E9" s="318"/>
      <c r="F9" s="318"/>
      <c r="G9" s="318"/>
      <c r="H9" s="318"/>
      <c r="I9" s="318"/>
      <c r="J9" s="318"/>
      <c r="K9" s="318"/>
      <c r="L9" s="318"/>
      <c r="M9" s="318"/>
      <c r="N9" s="318"/>
      <c r="O9" s="318"/>
      <c r="P9" s="318"/>
      <c r="Q9" s="318"/>
      <c r="R9" s="318"/>
      <c r="S9" s="318"/>
      <c r="T9" s="318"/>
      <c r="U9" s="318"/>
      <c r="V9" s="318"/>
      <c r="W9" s="318"/>
      <c r="X9" s="318"/>
      <c r="Y9" s="218"/>
      <c r="Z9" s="268"/>
      <c r="AA9" s="216"/>
      <c r="AB9" s="216"/>
      <c r="AC9" s="216"/>
      <c r="AD9" s="318"/>
      <c r="AE9" s="218"/>
      <c r="AF9" s="268"/>
      <c r="AG9" s="216"/>
      <c r="AH9" s="216"/>
      <c r="AI9" s="216"/>
      <c r="AJ9" s="318"/>
      <c r="AK9" s="218"/>
      <c r="AL9" s="268"/>
      <c r="AM9" s="216"/>
      <c r="AN9" s="216"/>
      <c r="AO9" s="216"/>
      <c r="AP9" s="318"/>
      <c r="AQ9" s="218"/>
      <c r="AR9" s="268"/>
      <c r="AS9" s="216"/>
      <c r="AT9" s="216"/>
      <c r="AU9" s="216"/>
      <c r="AV9" s="318"/>
      <c r="AW9" s="268"/>
      <c r="AX9" s="268"/>
      <c r="AY9" s="615"/>
      <c r="AZ9" s="615"/>
      <c r="BA9" s="318"/>
      <c r="BB9" s="1"/>
    </row>
    <row r="10" spans="1:54" ht="13.4" customHeight="1" x14ac:dyDescent="0.25">
      <c r="A10" s="314" t="s">
        <v>69</v>
      </c>
      <c r="B10" s="319">
        <v>3440</v>
      </c>
      <c r="C10" s="318"/>
      <c r="D10" s="319">
        <v>-16219</v>
      </c>
      <c r="E10" s="318"/>
      <c r="F10" s="319">
        <v>19235</v>
      </c>
      <c r="G10" s="318"/>
      <c r="H10" s="319">
        <v>27143</v>
      </c>
      <c r="I10" s="318"/>
      <c r="J10" s="319">
        <v>39831</v>
      </c>
      <c r="K10" s="318"/>
      <c r="L10" s="319">
        <v>55686</v>
      </c>
      <c r="M10" s="318"/>
      <c r="N10" s="319">
        <v>67741</v>
      </c>
      <c r="O10" s="318"/>
      <c r="P10" s="319">
        <v>82109</v>
      </c>
      <c r="Q10" s="318"/>
      <c r="R10" s="319">
        <v>43994</v>
      </c>
      <c r="S10" s="318"/>
      <c r="T10" s="319">
        <v>29435</v>
      </c>
      <c r="U10" s="318"/>
      <c r="V10" s="319">
        <v>43316</v>
      </c>
      <c r="W10" s="318"/>
      <c r="X10" s="319">
        <v>89312</v>
      </c>
      <c r="Y10" s="218"/>
      <c r="Z10" s="289">
        <v>10022</v>
      </c>
      <c r="AA10" s="290">
        <v>58991</v>
      </c>
      <c r="AB10" s="290">
        <v>-35771</v>
      </c>
      <c r="AC10" s="291">
        <v>17169</v>
      </c>
      <c r="AD10" s="326">
        <v>50411</v>
      </c>
      <c r="AE10" s="218"/>
      <c r="AF10" s="292">
        <v>-30030</v>
      </c>
      <c r="AG10" s="293">
        <v>35022</v>
      </c>
      <c r="AH10" s="293">
        <v>-42678</v>
      </c>
      <c r="AI10" s="294">
        <v>-34513</v>
      </c>
      <c r="AJ10" s="327">
        <v>-72199</v>
      </c>
      <c r="AK10" s="218"/>
      <c r="AL10" s="295">
        <v>23406</v>
      </c>
      <c r="AM10" s="296">
        <v>30623</v>
      </c>
      <c r="AN10" s="293">
        <v>-1602</v>
      </c>
      <c r="AO10" s="294">
        <v>-5639</v>
      </c>
      <c r="AP10" s="327">
        <v>46788</v>
      </c>
      <c r="AQ10" s="218"/>
      <c r="AR10" s="289">
        <v>-14994</v>
      </c>
      <c r="AS10" s="290">
        <v>69037</v>
      </c>
      <c r="AT10" s="290">
        <v>6242</v>
      </c>
      <c r="AU10" s="291">
        <v>33195</v>
      </c>
      <c r="AV10" s="327">
        <v>93480</v>
      </c>
      <c r="AW10" s="268"/>
      <c r="AX10" s="289">
        <v>19851</v>
      </c>
      <c r="AY10" s="290">
        <v>190649</v>
      </c>
      <c r="AZ10" s="291">
        <v>-83500</v>
      </c>
      <c r="BA10" s="327">
        <v>127000</v>
      </c>
      <c r="BB10" s="1"/>
    </row>
    <row r="11" spans="1:54" ht="13.4" customHeight="1" x14ac:dyDescent="0.25">
      <c r="A11" s="314" t="s">
        <v>130</v>
      </c>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218"/>
      <c r="Z11" s="268"/>
      <c r="AA11" s="216"/>
      <c r="AB11" s="216"/>
      <c r="AC11" s="216"/>
      <c r="AD11" s="318"/>
      <c r="AE11" s="218"/>
      <c r="AF11" s="268"/>
      <c r="AG11" s="216"/>
      <c r="AH11" s="216"/>
      <c r="AI11" s="216"/>
      <c r="AJ11" s="318"/>
      <c r="AK11" s="218"/>
      <c r="AL11" s="268"/>
      <c r="AM11" s="216"/>
      <c r="AN11" s="216"/>
      <c r="AO11" s="216"/>
      <c r="AP11" s="318"/>
      <c r="AQ11" s="218"/>
      <c r="AR11" s="268"/>
      <c r="AS11" s="216"/>
      <c r="AT11" s="216"/>
      <c r="AU11" s="216"/>
      <c r="AV11" s="318"/>
      <c r="AW11" s="268"/>
      <c r="AX11" s="268"/>
      <c r="AY11" s="615"/>
      <c r="AZ11" s="615"/>
      <c r="BA11" s="318"/>
      <c r="BB11" s="1"/>
    </row>
    <row r="12" spans="1:54" ht="13.4" customHeight="1" x14ac:dyDescent="0.25">
      <c r="A12" s="315" t="s">
        <v>131</v>
      </c>
      <c r="B12" s="320">
        <v>4209</v>
      </c>
      <c r="C12" s="318"/>
      <c r="D12" s="320">
        <v>5902</v>
      </c>
      <c r="E12" s="318"/>
      <c r="F12" s="320">
        <v>7786</v>
      </c>
      <c r="G12" s="318"/>
      <c r="H12" s="320">
        <v>14874</v>
      </c>
      <c r="I12" s="318"/>
      <c r="J12" s="320">
        <v>25193</v>
      </c>
      <c r="K12" s="318"/>
      <c r="L12" s="320">
        <v>35713</v>
      </c>
      <c r="M12" s="318"/>
      <c r="N12" s="320">
        <v>44367</v>
      </c>
      <c r="O12" s="318"/>
      <c r="P12" s="320">
        <v>50627</v>
      </c>
      <c r="Q12" s="318"/>
      <c r="R12" s="320">
        <v>59427</v>
      </c>
      <c r="S12" s="318"/>
      <c r="T12" s="320">
        <v>64325</v>
      </c>
      <c r="U12" s="318"/>
      <c r="V12" s="320">
        <v>72282</v>
      </c>
      <c r="W12" s="318"/>
      <c r="X12" s="320">
        <v>97500</v>
      </c>
      <c r="Y12" s="218"/>
      <c r="Z12" s="298">
        <v>30258</v>
      </c>
      <c r="AA12" s="299">
        <v>31805</v>
      </c>
      <c r="AB12" s="299">
        <v>34454</v>
      </c>
      <c r="AC12" s="300">
        <v>35401</v>
      </c>
      <c r="AD12" s="320">
        <v>131918</v>
      </c>
      <c r="AE12" s="218"/>
      <c r="AF12" s="298">
        <v>35405</v>
      </c>
      <c r="AG12" s="299">
        <v>36977</v>
      </c>
      <c r="AH12" s="299">
        <v>43402</v>
      </c>
      <c r="AI12" s="300">
        <v>42616</v>
      </c>
      <c r="AJ12" s="320">
        <v>158400</v>
      </c>
      <c r="AK12" s="218"/>
      <c r="AL12" s="298">
        <v>42384</v>
      </c>
      <c r="AM12" s="299">
        <v>41299</v>
      </c>
      <c r="AN12" s="299">
        <v>43437</v>
      </c>
      <c r="AO12" s="300">
        <v>41885</v>
      </c>
      <c r="AP12" s="320">
        <v>169005</v>
      </c>
      <c r="AQ12" s="218"/>
      <c r="AR12" s="298">
        <v>40718</v>
      </c>
      <c r="AS12" s="299">
        <v>44502</v>
      </c>
      <c r="AT12" s="299">
        <v>44334</v>
      </c>
      <c r="AU12" s="300">
        <v>44217</v>
      </c>
      <c r="AV12" s="320">
        <v>173771</v>
      </c>
      <c r="AW12" s="268"/>
      <c r="AX12" s="298">
        <v>42535</v>
      </c>
      <c r="AY12" s="299">
        <v>42356</v>
      </c>
      <c r="AZ12" s="300">
        <v>41840</v>
      </c>
      <c r="BA12" s="320">
        <v>126731</v>
      </c>
      <c r="BB12" s="1"/>
    </row>
    <row r="13" spans="1:54" ht="13.4" customHeight="1" x14ac:dyDescent="0.25">
      <c r="A13" s="315" t="s">
        <v>61</v>
      </c>
      <c r="B13" s="320">
        <v>0</v>
      </c>
      <c r="C13" s="318"/>
      <c r="D13" s="320">
        <v>0</v>
      </c>
      <c r="E13" s="318"/>
      <c r="F13" s="320">
        <v>0</v>
      </c>
      <c r="G13" s="318"/>
      <c r="H13" s="320">
        <v>0</v>
      </c>
      <c r="I13" s="318"/>
      <c r="J13" s="320">
        <v>0</v>
      </c>
      <c r="K13" s="318"/>
      <c r="L13" s="320">
        <v>0</v>
      </c>
      <c r="M13" s="318"/>
      <c r="N13" s="320">
        <v>920</v>
      </c>
      <c r="O13" s="318"/>
      <c r="P13" s="320">
        <v>0</v>
      </c>
      <c r="Q13" s="318"/>
      <c r="R13" s="320">
        <v>0</v>
      </c>
      <c r="S13" s="318"/>
      <c r="T13" s="320">
        <v>0</v>
      </c>
      <c r="U13" s="318"/>
      <c r="V13" s="320">
        <v>0</v>
      </c>
      <c r="W13" s="318"/>
      <c r="X13" s="320">
        <v>0</v>
      </c>
      <c r="Y13" s="218"/>
      <c r="Z13" s="298">
        <v>0</v>
      </c>
      <c r="AA13" s="299">
        <v>0</v>
      </c>
      <c r="AB13" s="299">
        <v>30841</v>
      </c>
      <c r="AC13" s="300">
        <v>0</v>
      </c>
      <c r="AD13" s="320">
        <v>30841</v>
      </c>
      <c r="AE13" s="218"/>
      <c r="AF13" s="298">
        <v>0</v>
      </c>
      <c r="AG13" s="299">
        <v>0</v>
      </c>
      <c r="AH13" s="299">
        <v>9556</v>
      </c>
      <c r="AI13" s="300">
        <v>0</v>
      </c>
      <c r="AJ13" s="320">
        <v>9556</v>
      </c>
      <c r="AK13" s="218"/>
      <c r="AL13" s="298">
        <v>0</v>
      </c>
      <c r="AM13" s="299">
        <v>0</v>
      </c>
      <c r="AN13" s="299">
        <v>0</v>
      </c>
      <c r="AO13" s="300">
        <v>0</v>
      </c>
      <c r="AP13" s="320">
        <v>0</v>
      </c>
      <c r="AQ13" s="218"/>
      <c r="AR13" s="298">
        <v>0</v>
      </c>
      <c r="AS13" s="299">
        <v>0</v>
      </c>
      <c r="AT13" s="299">
        <v>0</v>
      </c>
      <c r="AU13" s="300">
        <v>7503</v>
      </c>
      <c r="AV13" s="320">
        <v>7503</v>
      </c>
      <c r="AW13" s="268"/>
      <c r="AX13" s="298">
        <v>0</v>
      </c>
      <c r="AY13" s="299">
        <v>0</v>
      </c>
      <c r="AZ13" s="300">
        <v>100842</v>
      </c>
      <c r="BA13" s="320">
        <v>100842</v>
      </c>
      <c r="BB13" s="1"/>
    </row>
    <row r="14" spans="1:54" ht="13.4" customHeight="1" x14ac:dyDescent="0.25">
      <c r="A14" s="315" t="s">
        <v>132</v>
      </c>
      <c r="B14" s="320">
        <v>0</v>
      </c>
      <c r="C14" s="318"/>
      <c r="D14" s="320">
        <v>0</v>
      </c>
      <c r="E14" s="318"/>
      <c r="F14" s="320">
        <v>0</v>
      </c>
      <c r="G14" s="318"/>
      <c r="H14" s="320">
        <v>0</v>
      </c>
      <c r="I14" s="318"/>
      <c r="J14" s="320">
        <v>0</v>
      </c>
      <c r="K14" s="318"/>
      <c r="L14" s="320">
        <v>0</v>
      </c>
      <c r="M14" s="318"/>
      <c r="N14" s="320">
        <v>127</v>
      </c>
      <c r="O14" s="318"/>
      <c r="P14" s="320">
        <v>163</v>
      </c>
      <c r="Q14" s="318"/>
      <c r="R14" s="320">
        <v>0</v>
      </c>
      <c r="S14" s="318"/>
      <c r="T14" s="320">
        <v>0</v>
      </c>
      <c r="U14" s="318"/>
      <c r="V14" s="320">
        <v>0</v>
      </c>
      <c r="W14" s="318"/>
      <c r="X14" s="320">
        <v>0</v>
      </c>
      <c r="Y14" s="218"/>
      <c r="Z14" s="298">
        <v>0</v>
      </c>
      <c r="AA14" s="299">
        <v>0</v>
      </c>
      <c r="AB14" s="299">
        <v>0</v>
      </c>
      <c r="AC14" s="300">
        <v>0</v>
      </c>
      <c r="AD14" s="320">
        <v>0</v>
      </c>
      <c r="AE14" s="218"/>
      <c r="AF14" s="298">
        <v>0</v>
      </c>
      <c r="AG14" s="299">
        <v>0</v>
      </c>
      <c r="AH14" s="299">
        <v>0</v>
      </c>
      <c r="AI14" s="300">
        <v>0</v>
      </c>
      <c r="AJ14" s="320">
        <v>0</v>
      </c>
      <c r="AK14" s="218"/>
      <c r="AL14" s="298">
        <v>0</v>
      </c>
      <c r="AM14" s="299">
        <v>0</v>
      </c>
      <c r="AN14" s="299">
        <v>0</v>
      </c>
      <c r="AO14" s="300">
        <v>0</v>
      </c>
      <c r="AP14" s="320">
        <v>0</v>
      </c>
      <c r="AQ14" s="218"/>
      <c r="AR14" s="298">
        <v>0</v>
      </c>
      <c r="AS14" s="299">
        <v>0</v>
      </c>
      <c r="AT14" s="299">
        <v>0</v>
      </c>
      <c r="AU14" s="300">
        <v>0</v>
      </c>
      <c r="AV14" s="320">
        <v>0</v>
      </c>
      <c r="AW14" s="268"/>
      <c r="AX14" s="298">
        <v>0</v>
      </c>
      <c r="AY14" s="299">
        <v>0</v>
      </c>
      <c r="AZ14" s="300">
        <v>0</v>
      </c>
      <c r="BA14" s="320">
        <v>0</v>
      </c>
      <c r="BB14" s="1"/>
    </row>
    <row r="15" spans="1:54" ht="13.4" customHeight="1" x14ac:dyDescent="0.25">
      <c r="A15" s="315" t="s">
        <v>133</v>
      </c>
      <c r="B15" s="320">
        <v>0</v>
      </c>
      <c r="C15" s="318"/>
      <c r="D15" s="320">
        <v>0</v>
      </c>
      <c r="E15" s="318"/>
      <c r="F15" s="320">
        <v>4850</v>
      </c>
      <c r="G15" s="318"/>
      <c r="H15" s="320">
        <v>8765</v>
      </c>
      <c r="I15" s="318"/>
      <c r="J15" s="320">
        <v>14747</v>
      </c>
      <c r="K15" s="318"/>
      <c r="L15" s="320">
        <v>19473</v>
      </c>
      <c r="M15" s="318"/>
      <c r="N15" s="320">
        <v>22380</v>
      </c>
      <c r="O15" s="318"/>
      <c r="P15" s="320">
        <v>21677</v>
      </c>
      <c r="Q15" s="318"/>
      <c r="R15" s="320">
        <v>25413</v>
      </c>
      <c r="S15" s="318"/>
      <c r="T15" s="320">
        <v>32928</v>
      </c>
      <c r="U15" s="318"/>
      <c r="V15" s="320">
        <v>27786</v>
      </c>
      <c r="W15" s="318"/>
      <c r="X15" s="320">
        <v>24075</v>
      </c>
      <c r="Y15" s="218"/>
      <c r="Z15" s="298">
        <v>6190</v>
      </c>
      <c r="AA15" s="299">
        <v>6066</v>
      </c>
      <c r="AB15" s="299">
        <v>5897</v>
      </c>
      <c r="AC15" s="300">
        <v>5619</v>
      </c>
      <c r="AD15" s="320">
        <v>23772</v>
      </c>
      <c r="AE15" s="218"/>
      <c r="AF15" s="298">
        <v>11571</v>
      </c>
      <c r="AG15" s="299">
        <v>11277</v>
      </c>
      <c r="AH15" s="299">
        <v>12797</v>
      </c>
      <c r="AI15" s="300">
        <v>12982</v>
      </c>
      <c r="AJ15" s="320">
        <v>48627</v>
      </c>
      <c r="AK15" s="218"/>
      <c r="AL15" s="298">
        <v>6912</v>
      </c>
      <c r="AM15" s="299">
        <v>13314</v>
      </c>
      <c r="AN15" s="299">
        <v>13492</v>
      </c>
      <c r="AO15" s="300">
        <v>16748</v>
      </c>
      <c r="AP15" s="320">
        <v>50466</v>
      </c>
      <c r="AQ15" s="218"/>
      <c r="AR15" s="298">
        <v>8916</v>
      </c>
      <c r="AS15" s="299">
        <v>-2720</v>
      </c>
      <c r="AT15" s="299">
        <v>7754</v>
      </c>
      <c r="AU15" s="300">
        <v>7766</v>
      </c>
      <c r="AV15" s="320">
        <v>21716</v>
      </c>
      <c r="AW15" s="268"/>
      <c r="AX15" s="298">
        <v>5414</v>
      </c>
      <c r="AY15" s="299">
        <v>8433</v>
      </c>
      <c r="AZ15" s="300">
        <v>8892</v>
      </c>
      <c r="BA15" s="320">
        <v>22739</v>
      </c>
      <c r="BB15" s="1"/>
    </row>
    <row r="16" spans="1:54" ht="13.4" customHeight="1" x14ac:dyDescent="0.25">
      <c r="A16" s="315" t="s">
        <v>134</v>
      </c>
      <c r="B16" s="320">
        <v>-527</v>
      </c>
      <c r="C16" s="318"/>
      <c r="D16" s="320">
        <v>-420</v>
      </c>
      <c r="E16" s="318"/>
      <c r="F16" s="320">
        <v>218</v>
      </c>
      <c r="G16" s="318"/>
      <c r="H16" s="320">
        <v>1290</v>
      </c>
      <c r="I16" s="318"/>
      <c r="J16" s="320">
        <v>-2029</v>
      </c>
      <c r="K16" s="318"/>
      <c r="L16" s="320">
        <v>-4538</v>
      </c>
      <c r="M16" s="318"/>
      <c r="N16" s="320">
        <v>179</v>
      </c>
      <c r="O16" s="318"/>
      <c r="P16" s="320">
        <v>1614</v>
      </c>
      <c r="Q16" s="318"/>
      <c r="R16" s="320">
        <v>-1810</v>
      </c>
      <c r="S16" s="318"/>
      <c r="T16" s="320">
        <v>-8626</v>
      </c>
      <c r="U16" s="318"/>
      <c r="V16" s="320">
        <v>-12807</v>
      </c>
      <c r="W16" s="318"/>
      <c r="X16" s="320">
        <v>-14940</v>
      </c>
      <c r="Y16" s="218"/>
      <c r="Z16" s="298">
        <v>-2649</v>
      </c>
      <c r="AA16" s="299">
        <v>-5690</v>
      </c>
      <c r="AB16" s="299">
        <v>-2842</v>
      </c>
      <c r="AC16" s="300">
        <v>-4741</v>
      </c>
      <c r="AD16" s="320">
        <v>-15922</v>
      </c>
      <c r="AE16" s="218"/>
      <c r="AF16" s="298">
        <v>-18163</v>
      </c>
      <c r="AG16" s="299">
        <v>655</v>
      </c>
      <c r="AH16" s="299">
        <v>-20341</v>
      </c>
      <c r="AI16" s="300">
        <v>-3509</v>
      </c>
      <c r="AJ16" s="320">
        <v>-41358</v>
      </c>
      <c r="AK16" s="218"/>
      <c r="AL16" s="298">
        <v>-16589</v>
      </c>
      <c r="AM16" s="299">
        <v>9720</v>
      </c>
      <c r="AN16" s="299">
        <v>-2683</v>
      </c>
      <c r="AO16" s="300">
        <v>-4487</v>
      </c>
      <c r="AP16" s="320">
        <v>-14039</v>
      </c>
      <c r="AQ16" s="218"/>
      <c r="AR16" s="298">
        <v>-3963</v>
      </c>
      <c r="AS16" s="299">
        <v>12207</v>
      </c>
      <c r="AT16" s="299">
        <v>769</v>
      </c>
      <c r="AU16" s="300">
        <v>-2175</v>
      </c>
      <c r="AV16" s="320">
        <v>6838</v>
      </c>
      <c r="AW16" s="268"/>
      <c r="AX16" s="298">
        <v>-960</v>
      </c>
      <c r="AY16" s="299">
        <v>-104615</v>
      </c>
      <c r="AZ16" s="300">
        <v>-4415</v>
      </c>
      <c r="BA16" s="320">
        <v>-109990</v>
      </c>
      <c r="BB16" s="1"/>
    </row>
    <row r="17" spans="1:54" ht="13.4" customHeight="1" x14ac:dyDescent="0.25">
      <c r="A17" s="315" t="s">
        <v>135</v>
      </c>
      <c r="B17" s="320">
        <v>0</v>
      </c>
      <c r="C17" s="318"/>
      <c r="D17" s="320">
        <v>0</v>
      </c>
      <c r="E17" s="318"/>
      <c r="F17" s="320">
        <v>0</v>
      </c>
      <c r="G17" s="318"/>
      <c r="H17" s="320">
        <v>0</v>
      </c>
      <c r="I17" s="318"/>
      <c r="J17" s="320">
        <v>0</v>
      </c>
      <c r="K17" s="318"/>
      <c r="L17" s="320">
        <v>0</v>
      </c>
      <c r="M17" s="318"/>
      <c r="N17" s="320">
        <v>0</v>
      </c>
      <c r="O17" s="318"/>
      <c r="P17" s="320">
        <v>0</v>
      </c>
      <c r="Q17" s="318"/>
      <c r="R17" s="320">
        <v>0</v>
      </c>
      <c r="S17" s="318"/>
      <c r="T17" s="320">
        <v>0</v>
      </c>
      <c r="U17" s="318"/>
      <c r="V17" s="320">
        <v>12681</v>
      </c>
      <c r="W17" s="318"/>
      <c r="X17" s="320">
        <v>0</v>
      </c>
      <c r="Y17" s="218"/>
      <c r="Z17" s="298">
        <v>0</v>
      </c>
      <c r="AA17" s="299">
        <v>0</v>
      </c>
      <c r="AB17" s="299">
        <v>0</v>
      </c>
      <c r="AC17" s="300">
        <v>0</v>
      </c>
      <c r="AD17" s="320">
        <v>0</v>
      </c>
      <c r="AE17" s="218"/>
      <c r="AF17" s="298">
        <v>0</v>
      </c>
      <c r="AG17" s="299">
        <v>0</v>
      </c>
      <c r="AH17" s="299">
        <v>0</v>
      </c>
      <c r="AI17" s="300">
        <v>0</v>
      </c>
      <c r="AJ17" s="320">
        <v>0</v>
      </c>
      <c r="AK17" s="218"/>
      <c r="AL17" s="298">
        <v>0</v>
      </c>
      <c r="AM17" s="299">
        <v>0</v>
      </c>
      <c r="AN17" s="299">
        <v>0</v>
      </c>
      <c r="AO17" s="300">
        <v>0</v>
      </c>
      <c r="AP17" s="320">
        <v>0</v>
      </c>
      <c r="AQ17" s="218"/>
      <c r="AR17" s="298">
        <v>0</v>
      </c>
      <c r="AS17" s="299">
        <v>0</v>
      </c>
      <c r="AT17" s="299">
        <v>0</v>
      </c>
      <c r="AU17" s="300">
        <v>0</v>
      </c>
      <c r="AV17" s="320">
        <v>0</v>
      </c>
      <c r="AW17" s="268"/>
      <c r="AX17" s="298">
        <v>0</v>
      </c>
      <c r="AY17" s="299">
        <v>0</v>
      </c>
      <c r="AZ17" s="300">
        <v>0</v>
      </c>
      <c r="BA17" s="320">
        <v>0</v>
      </c>
      <c r="BB17" s="1"/>
    </row>
    <row r="18" spans="1:54" ht="13.4" customHeight="1" x14ac:dyDescent="0.25">
      <c r="A18" s="315" t="s">
        <v>68</v>
      </c>
      <c r="B18" s="320">
        <v>0</v>
      </c>
      <c r="C18" s="318"/>
      <c r="D18" s="320">
        <v>0</v>
      </c>
      <c r="E18" s="318"/>
      <c r="F18" s="320">
        <v>0</v>
      </c>
      <c r="G18" s="318"/>
      <c r="H18" s="320">
        <v>0</v>
      </c>
      <c r="I18" s="318"/>
      <c r="J18" s="320">
        <v>0</v>
      </c>
      <c r="K18" s="318"/>
      <c r="L18" s="320">
        <v>0</v>
      </c>
      <c r="M18" s="318"/>
      <c r="N18" s="320">
        <v>0</v>
      </c>
      <c r="O18" s="318"/>
      <c r="P18" s="320">
        <v>0</v>
      </c>
      <c r="Q18" s="318"/>
      <c r="R18" s="320">
        <v>0</v>
      </c>
      <c r="S18" s="318"/>
      <c r="T18" s="320">
        <v>1910</v>
      </c>
      <c r="U18" s="318"/>
      <c r="V18" s="320">
        <v>2704</v>
      </c>
      <c r="W18" s="318"/>
      <c r="X18" s="320">
        <v>0</v>
      </c>
      <c r="Y18" s="218"/>
      <c r="Z18" s="298">
        <v>0</v>
      </c>
      <c r="AA18" s="299">
        <v>0</v>
      </c>
      <c r="AB18" s="299">
        <v>0</v>
      </c>
      <c r="AC18" s="300">
        <v>0</v>
      </c>
      <c r="AD18" s="320">
        <v>0</v>
      </c>
      <c r="AE18" s="218"/>
      <c r="AF18" s="298">
        <v>0</v>
      </c>
      <c r="AG18" s="299">
        <v>0</v>
      </c>
      <c r="AH18" s="299">
        <v>0</v>
      </c>
      <c r="AI18" s="300">
        <v>0</v>
      </c>
      <c r="AJ18" s="320">
        <v>0</v>
      </c>
      <c r="AK18" s="218"/>
      <c r="AL18" s="298">
        <v>0</v>
      </c>
      <c r="AM18" s="299">
        <v>0</v>
      </c>
      <c r="AN18" s="299">
        <v>0</v>
      </c>
      <c r="AO18" s="300">
        <v>0</v>
      </c>
      <c r="AP18" s="320">
        <v>0</v>
      </c>
      <c r="AQ18" s="218"/>
      <c r="AR18" s="298">
        <v>0</v>
      </c>
      <c r="AS18" s="299">
        <v>0</v>
      </c>
      <c r="AT18" s="299">
        <v>0</v>
      </c>
      <c r="AU18" s="300">
        <v>0</v>
      </c>
      <c r="AV18" s="320">
        <v>0</v>
      </c>
      <c r="AW18" s="268"/>
      <c r="AX18" s="298">
        <v>0</v>
      </c>
      <c r="AY18" s="299">
        <v>0</v>
      </c>
      <c r="AZ18" s="300">
        <v>0</v>
      </c>
      <c r="BA18" s="320">
        <v>0</v>
      </c>
      <c r="BB18" s="1"/>
    </row>
    <row r="19" spans="1:54" ht="13.4" customHeight="1" x14ac:dyDescent="0.25">
      <c r="A19" s="315" t="s">
        <v>136</v>
      </c>
      <c r="B19" s="320">
        <v>0</v>
      </c>
      <c r="C19" s="318"/>
      <c r="D19" s="320">
        <v>0</v>
      </c>
      <c r="E19" s="318"/>
      <c r="F19" s="320">
        <v>0</v>
      </c>
      <c r="G19" s="318"/>
      <c r="H19" s="320">
        <v>0</v>
      </c>
      <c r="I19" s="318"/>
      <c r="J19" s="320">
        <v>0</v>
      </c>
      <c r="K19" s="318"/>
      <c r="L19" s="320">
        <v>0</v>
      </c>
      <c r="M19" s="318"/>
      <c r="N19" s="320">
        <v>0</v>
      </c>
      <c r="O19" s="318"/>
      <c r="P19" s="320">
        <v>0</v>
      </c>
      <c r="Q19" s="318"/>
      <c r="R19" s="320">
        <v>0</v>
      </c>
      <c r="S19" s="318"/>
      <c r="T19" s="320">
        <v>-1414</v>
      </c>
      <c r="U19" s="318"/>
      <c r="V19" s="320">
        <v>0</v>
      </c>
      <c r="W19" s="318"/>
      <c r="X19" s="320">
        <v>0</v>
      </c>
      <c r="Y19" s="218"/>
      <c r="Z19" s="298">
        <v>0</v>
      </c>
      <c r="AA19" s="299">
        <v>0</v>
      </c>
      <c r="AB19" s="299">
        <v>0</v>
      </c>
      <c r="AC19" s="300">
        <v>0</v>
      </c>
      <c r="AD19" s="320">
        <v>0</v>
      </c>
      <c r="AE19" s="218"/>
      <c r="AF19" s="298">
        <v>0</v>
      </c>
      <c r="AG19" s="299">
        <v>0</v>
      </c>
      <c r="AH19" s="299">
        <v>0</v>
      </c>
      <c r="AI19" s="300">
        <v>0</v>
      </c>
      <c r="AJ19" s="320">
        <v>0</v>
      </c>
      <c r="AK19" s="218"/>
      <c r="AL19" s="298">
        <v>0</v>
      </c>
      <c r="AM19" s="299">
        <v>0</v>
      </c>
      <c r="AN19" s="299">
        <v>0</v>
      </c>
      <c r="AO19" s="300">
        <v>0</v>
      </c>
      <c r="AP19" s="320">
        <v>0</v>
      </c>
      <c r="AQ19" s="218"/>
      <c r="AR19" s="298">
        <v>0</v>
      </c>
      <c r="AS19" s="299">
        <v>0</v>
      </c>
      <c r="AT19" s="299">
        <v>0</v>
      </c>
      <c r="AU19" s="300">
        <v>0</v>
      </c>
      <c r="AV19" s="320">
        <v>0</v>
      </c>
      <c r="AW19" s="268"/>
      <c r="AX19" s="298">
        <v>0</v>
      </c>
      <c r="AY19" s="299">
        <v>0</v>
      </c>
      <c r="AZ19" s="300">
        <v>0</v>
      </c>
      <c r="BA19" s="320">
        <v>0</v>
      </c>
      <c r="BB19" s="1"/>
    </row>
    <row r="20" spans="1:54" ht="13.4" customHeight="1" x14ac:dyDescent="0.25">
      <c r="A20" s="315" t="s">
        <v>137</v>
      </c>
      <c r="B20" s="320">
        <v>-162</v>
      </c>
      <c r="C20" s="318"/>
      <c r="D20" s="320">
        <v>9</v>
      </c>
      <c r="E20" s="318"/>
      <c r="F20" s="320">
        <v>-7</v>
      </c>
      <c r="G20" s="318"/>
      <c r="H20" s="320">
        <v>0</v>
      </c>
      <c r="I20" s="318"/>
      <c r="J20" s="320">
        <v>0</v>
      </c>
      <c r="K20" s="318"/>
      <c r="L20" s="320">
        <v>0</v>
      </c>
      <c r="M20" s="318"/>
      <c r="N20" s="320">
        <v>0</v>
      </c>
      <c r="O20" s="318"/>
      <c r="P20" s="320">
        <v>0</v>
      </c>
      <c r="Q20" s="318"/>
      <c r="R20" s="320">
        <v>0</v>
      </c>
      <c r="S20" s="318"/>
      <c r="T20" s="320">
        <v>0</v>
      </c>
      <c r="U20" s="318"/>
      <c r="V20" s="320">
        <v>0</v>
      </c>
      <c r="W20" s="318"/>
      <c r="X20" s="320">
        <v>0</v>
      </c>
      <c r="Y20" s="218"/>
      <c r="Z20" s="298">
        <v>0</v>
      </c>
      <c r="AA20" s="299">
        <v>0</v>
      </c>
      <c r="AB20" s="299">
        <v>0</v>
      </c>
      <c r="AC20" s="300">
        <v>0</v>
      </c>
      <c r="AD20" s="320">
        <v>0</v>
      </c>
      <c r="AE20" s="218"/>
      <c r="AF20" s="298">
        <v>0</v>
      </c>
      <c r="AG20" s="299">
        <v>0</v>
      </c>
      <c r="AH20" s="299">
        <v>0</v>
      </c>
      <c r="AI20" s="300">
        <v>0</v>
      </c>
      <c r="AJ20" s="320">
        <v>0</v>
      </c>
      <c r="AK20" s="218"/>
      <c r="AL20" s="298">
        <v>0</v>
      </c>
      <c r="AM20" s="299">
        <v>0</v>
      </c>
      <c r="AN20" s="299">
        <v>0</v>
      </c>
      <c r="AO20" s="300">
        <v>0</v>
      </c>
      <c r="AP20" s="320">
        <v>0</v>
      </c>
      <c r="AQ20" s="218"/>
      <c r="AR20" s="298">
        <v>0</v>
      </c>
      <c r="AS20" s="299">
        <v>0</v>
      </c>
      <c r="AT20" s="299">
        <v>0</v>
      </c>
      <c r="AU20" s="300">
        <v>0</v>
      </c>
      <c r="AV20" s="320">
        <v>0</v>
      </c>
      <c r="AW20" s="268"/>
      <c r="AX20" s="298">
        <v>0</v>
      </c>
      <c r="AY20" s="299">
        <v>0</v>
      </c>
      <c r="AZ20" s="300">
        <v>0</v>
      </c>
      <c r="BA20" s="320">
        <v>0</v>
      </c>
      <c r="BB20" s="1"/>
    </row>
    <row r="21" spans="1:54" ht="13.4" customHeight="1" x14ac:dyDescent="0.25">
      <c r="A21" s="315" t="s">
        <v>138</v>
      </c>
      <c r="B21" s="320">
        <v>0</v>
      </c>
      <c r="C21" s="318"/>
      <c r="D21" s="320">
        <v>0</v>
      </c>
      <c r="E21" s="318"/>
      <c r="F21" s="320">
        <v>0</v>
      </c>
      <c r="G21" s="318"/>
      <c r="H21" s="320">
        <v>1350</v>
      </c>
      <c r="I21" s="318"/>
      <c r="J21" s="320">
        <v>133</v>
      </c>
      <c r="K21" s="318"/>
      <c r="L21" s="320">
        <v>1892</v>
      </c>
      <c r="M21" s="318"/>
      <c r="N21" s="320">
        <v>535</v>
      </c>
      <c r="O21" s="318"/>
      <c r="P21" s="320">
        <v>486</v>
      </c>
      <c r="Q21" s="318"/>
      <c r="R21" s="320">
        <v>0</v>
      </c>
      <c r="S21" s="318"/>
      <c r="T21" s="320">
        <v>1529</v>
      </c>
      <c r="U21" s="318"/>
      <c r="V21" s="320">
        <v>7</v>
      </c>
      <c r="W21" s="318"/>
      <c r="X21" s="320">
        <v>0</v>
      </c>
      <c r="Y21" s="218"/>
      <c r="Z21" s="298">
        <v>0</v>
      </c>
      <c r="AA21" s="299">
        <v>3022</v>
      </c>
      <c r="AB21" s="299">
        <v>6741</v>
      </c>
      <c r="AC21" s="300">
        <v>1216</v>
      </c>
      <c r="AD21" s="320">
        <v>10979</v>
      </c>
      <c r="AE21" s="218"/>
      <c r="AF21" s="298">
        <v>0</v>
      </c>
      <c r="AG21" s="299">
        <v>0</v>
      </c>
      <c r="AH21" s="299">
        <v>1730</v>
      </c>
      <c r="AI21" s="300">
        <v>678</v>
      </c>
      <c r="AJ21" s="320">
        <v>2408</v>
      </c>
      <c r="AK21" s="218"/>
      <c r="AL21" s="298">
        <v>0</v>
      </c>
      <c r="AM21" s="299">
        <v>0</v>
      </c>
      <c r="AN21" s="299">
        <v>0</v>
      </c>
      <c r="AO21" s="300">
        <v>0</v>
      </c>
      <c r="AP21" s="320">
        <v>0</v>
      </c>
      <c r="AQ21" s="218"/>
      <c r="AR21" s="298">
        <v>0</v>
      </c>
      <c r="AS21" s="299">
        <v>0</v>
      </c>
      <c r="AT21" s="299">
        <v>0</v>
      </c>
      <c r="AU21" s="300">
        <v>0</v>
      </c>
      <c r="AV21" s="320">
        <v>0</v>
      </c>
      <c r="AW21" s="268"/>
      <c r="AX21" s="298">
        <v>0</v>
      </c>
      <c r="AY21" s="299">
        <v>0</v>
      </c>
      <c r="AZ21" s="300">
        <v>0</v>
      </c>
      <c r="BA21" s="320">
        <v>0</v>
      </c>
      <c r="BB21" s="1"/>
    </row>
    <row r="22" spans="1:54" ht="13.4" customHeight="1" x14ac:dyDescent="0.25">
      <c r="A22" s="315" t="s">
        <v>60</v>
      </c>
      <c r="B22" s="320">
        <v>0</v>
      </c>
      <c r="C22" s="318"/>
      <c r="D22" s="320">
        <v>0</v>
      </c>
      <c r="E22" s="318"/>
      <c r="F22" s="320">
        <v>0</v>
      </c>
      <c r="G22" s="318"/>
      <c r="H22" s="320">
        <v>0</v>
      </c>
      <c r="I22" s="318"/>
      <c r="J22" s="320">
        <v>0</v>
      </c>
      <c r="K22" s="318"/>
      <c r="L22" s="320">
        <v>0</v>
      </c>
      <c r="M22" s="318"/>
      <c r="N22" s="320">
        <v>0</v>
      </c>
      <c r="O22" s="318"/>
      <c r="P22" s="320">
        <v>0</v>
      </c>
      <c r="Q22" s="318"/>
      <c r="R22" s="320">
        <v>0</v>
      </c>
      <c r="S22" s="318"/>
      <c r="T22" s="320">
        <v>0</v>
      </c>
      <c r="U22" s="318"/>
      <c r="V22" s="320">
        <v>0</v>
      </c>
      <c r="W22" s="318"/>
      <c r="X22" s="320">
        <v>0</v>
      </c>
      <c r="Y22" s="218"/>
      <c r="Z22" s="298">
        <v>0</v>
      </c>
      <c r="AA22" s="299">
        <v>0</v>
      </c>
      <c r="AB22" s="299">
        <v>0</v>
      </c>
      <c r="AC22" s="300">
        <v>0</v>
      </c>
      <c r="AD22" s="320">
        <v>0</v>
      </c>
      <c r="AE22" s="218"/>
      <c r="AF22" s="298">
        <v>0</v>
      </c>
      <c r="AG22" s="299">
        <v>0</v>
      </c>
      <c r="AH22" s="299">
        <v>0</v>
      </c>
      <c r="AI22" s="300">
        <v>0</v>
      </c>
      <c r="AJ22" s="320">
        <v>0</v>
      </c>
      <c r="AK22" s="218"/>
      <c r="AL22" s="298">
        <v>-47545</v>
      </c>
      <c r="AM22" s="299">
        <v>0</v>
      </c>
      <c r="AN22" s="299">
        <v>0</v>
      </c>
      <c r="AO22" s="300">
        <v>0</v>
      </c>
      <c r="AP22" s="320">
        <v>-47545</v>
      </c>
      <c r="AQ22" s="218"/>
      <c r="AR22" s="298">
        <v>0</v>
      </c>
      <c r="AS22" s="299">
        <v>0</v>
      </c>
      <c r="AT22" s="299">
        <v>0</v>
      </c>
      <c r="AU22" s="300">
        <v>0</v>
      </c>
      <c r="AV22" s="320">
        <v>0</v>
      </c>
      <c r="AW22" s="268"/>
      <c r="AX22" s="298">
        <v>0</v>
      </c>
      <c r="AY22" s="299">
        <v>0</v>
      </c>
      <c r="AZ22" s="300">
        <v>0</v>
      </c>
      <c r="BA22" s="320">
        <v>0</v>
      </c>
      <c r="BB22" s="1"/>
    </row>
    <row r="23" spans="1:54" ht="13.4" customHeight="1" x14ac:dyDescent="0.25">
      <c r="A23" s="315" t="s">
        <v>65</v>
      </c>
      <c r="B23" s="320">
        <v>0</v>
      </c>
      <c r="C23" s="318"/>
      <c r="D23" s="320">
        <v>0</v>
      </c>
      <c r="E23" s="318"/>
      <c r="F23" s="320">
        <v>0</v>
      </c>
      <c r="G23" s="318"/>
      <c r="H23" s="320">
        <v>0</v>
      </c>
      <c r="I23" s="318"/>
      <c r="J23" s="320">
        <v>0</v>
      </c>
      <c r="K23" s="318"/>
      <c r="L23" s="320">
        <v>0</v>
      </c>
      <c r="M23" s="318"/>
      <c r="N23" s="320">
        <v>0</v>
      </c>
      <c r="O23" s="318"/>
      <c r="P23" s="320">
        <v>0</v>
      </c>
      <c r="Q23" s="318"/>
      <c r="R23" s="320">
        <v>0</v>
      </c>
      <c r="S23" s="318"/>
      <c r="T23" s="320">
        <v>0</v>
      </c>
      <c r="U23" s="318"/>
      <c r="V23" s="320">
        <v>0</v>
      </c>
      <c r="W23" s="318"/>
      <c r="X23" s="320">
        <v>0</v>
      </c>
      <c r="Y23" s="218"/>
      <c r="Z23" s="298">
        <v>0</v>
      </c>
      <c r="AA23" s="299">
        <v>0</v>
      </c>
      <c r="AB23" s="299">
        <v>0</v>
      </c>
      <c r="AC23" s="300">
        <v>0</v>
      </c>
      <c r="AD23" s="320">
        <v>0</v>
      </c>
      <c r="AE23" s="218"/>
      <c r="AF23" s="298">
        <v>0</v>
      </c>
      <c r="AG23" s="299">
        <v>0</v>
      </c>
      <c r="AH23" s="299">
        <v>0</v>
      </c>
      <c r="AI23" s="300">
        <v>0</v>
      </c>
      <c r="AJ23" s="320">
        <v>0</v>
      </c>
      <c r="AK23" s="218"/>
      <c r="AL23" s="298">
        <v>0</v>
      </c>
      <c r="AM23" s="299">
        <v>0</v>
      </c>
      <c r="AN23" s="299">
        <v>0</v>
      </c>
      <c r="AO23" s="300">
        <v>17359</v>
      </c>
      <c r="AP23" s="320">
        <v>17359</v>
      </c>
      <c r="AQ23" s="218"/>
      <c r="AR23" s="298">
        <v>0</v>
      </c>
      <c r="AS23" s="299">
        <v>0</v>
      </c>
      <c r="AT23" s="299">
        <v>0</v>
      </c>
      <c r="AU23" s="300">
        <v>0</v>
      </c>
      <c r="AV23" s="320">
        <v>0</v>
      </c>
      <c r="AW23" s="268"/>
      <c r="AX23" s="298">
        <v>0</v>
      </c>
      <c r="AY23" s="299">
        <v>0</v>
      </c>
      <c r="AZ23" s="300">
        <v>0</v>
      </c>
      <c r="BA23" s="320">
        <v>0</v>
      </c>
      <c r="BB23" s="1"/>
    </row>
    <row r="24" spans="1:54" ht="13.4" customHeight="1" x14ac:dyDescent="0.25">
      <c r="A24" s="315" t="s">
        <v>139</v>
      </c>
      <c r="B24" s="320">
        <v>0</v>
      </c>
      <c r="C24" s="318"/>
      <c r="D24" s="320">
        <v>0</v>
      </c>
      <c r="E24" s="318"/>
      <c r="F24" s="320">
        <v>0</v>
      </c>
      <c r="G24" s="318"/>
      <c r="H24" s="320">
        <v>0</v>
      </c>
      <c r="I24" s="318"/>
      <c r="J24" s="320">
        <v>0</v>
      </c>
      <c r="K24" s="318"/>
      <c r="L24" s="320">
        <v>0</v>
      </c>
      <c r="M24" s="318"/>
      <c r="N24" s="320">
        <v>0</v>
      </c>
      <c r="O24" s="318"/>
      <c r="P24" s="320">
        <v>0</v>
      </c>
      <c r="Q24" s="318"/>
      <c r="R24" s="320">
        <v>0</v>
      </c>
      <c r="S24" s="318"/>
      <c r="T24" s="320">
        <v>-588</v>
      </c>
      <c r="U24" s="318"/>
      <c r="V24" s="320">
        <v>2192</v>
      </c>
      <c r="W24" s="318"/>
      <c r="X24" s="320">
        <v>14890</v>
      </c>
      <c r="Y24" s="218"/>
      <c r="Z24" s="298">
        <v>0</v>
      </c>
      <c r="AA24" s="299">
        <v>0</v>
      </c>
      <c r="AB24" s="299">
        <v>0</v>
      </c>
      <c r="AC24" s="300">
        <v>0</v>
      </c>
      <c r="AD24" s="320">
        <v>0</v>
      </c>
      <c r="AE24" s="218"/>
      <c r="AF24" s="298">
        <v>16020</v>
      </c>
      <c r="AG24" s="299">
        <v>6746</v>
      </c>
      <c r="AH24" s="299">
        <v>4598</v>
      </c>
      <c r="AI24" s="300">
        <v>12013</v>
      </c>
      <c r="AJ24" s="320">
        <v>39377</v>
      </c>
      <c r="AK24" s="218"/>
      <c r="AL24" s="298">
        <v>827</v>
      </c>
      <c r="AM24" s="299">
        <v>947</v>
      </c>
      <c r="AN24" s="299">
        <v>0</v>
      </c>
      <c r="AO24" s="300">
        <v>0</v>
      </c>
      <c r="AP24" s="320">
        <v>1774</v>
      </c>
      <c r="AQ24" s="218"/>
      <c r="AR24" s="298">
        <v>0</v>
      </c>
      <c r="AS24" s="299">
        <v>0</v>
      </c>
      <c r="AT24" s="299">
        <v>0</v>
      </c>
      <c r="AU24" s="300">
        <v>0</v>
      </c>
      <c r="AV24" s="320">
        <v>0</v>
      </c>
      <c r="AW24" s="268"/>
      <c r="AX24" s="298">
        <v>0</v>
      </c>
      <c r="AY24" s="299">
        <v>0</v>
      </c>
      <c r="AZ24" s="300">
        <v>0</v>
      </c>
      <c r="BA24" s="320">
        <v>0</v>
      </c>
      <c r="BB24" s="1"/>
    </row>
    <row r="25" spans="1:54" ht="13.4" customHeight="1" x14ac:dyDescent="0.25">
      <c r="A25" s="315" t="s">
        <v>140</v>
      </c>
      <c r="B25" s="320">
        <v>0</v>
      </c>
      <c r="C25" s="318"/>
      <c r="D25" s="320">
        <v>0</v>
      </c>
      <c r="E25" s="318"/>
      <c r="F25" s="320">
        <v>0</v>
      </c>
      <c r="G25" s="318"/>
      <c r="H25" s="320">
        <v>0</v>
      </c>
      <c r="I25" s="318"/>
      <c r="J25" s="320">
        <v>0</v>
      </c>
      <c r="K25" s="318"/>
      <c r="L25" s="320">
        <v>0</v>
      </c>
      <c r="M25" s="318"/>
      <c r="N25" s="320">
        <v>0</v>
      </c>
      <c r="O25" s="318"/>
      <c r="P25" s="320">
        <v>0</v>
      </c>
      <c r="Q25" s="318"/>
      <c r="R25" s="320">
        <v>0</v>
      </c>
      <c r="S25" s="318"/>
      <c r="T25" s="320">
        <v>0</v>
      </c>
      <c r="U25" s="318"/>
      <c r="V25" s="320">
        <v>0</v>
      </c>
      <c r="W25" s="318"/>
      <c r="X25" s="320">
        <v>0</v>
      </c>
      <c r="Y25" s="218"/>
      <c r="Z25" s="298">
        <v>0</v>
      </c>
      <c r="AA25" s="299">
        <v>0</v>
      </c>
      <c r="AB25" s="299">
        <v>0</v>
      </c>
      <c r="AC25" s="300">
        <v>0</v>
      </c>
      <c r="AD25" s="320">
        <v>0</v>
      </c>
      <c r="AE25" s="218"/>
      <c r="AF25" s="298">
        <v>0</v>
      </c>
      <c r="AG25" s="299">
        <v>-2268</v>
      </c>
      <c r="AH25" s="299">
        <v>0</v>
      </c>
      <c r="AI25" s="300">
        <v>0</v>
      </c>
      <c r="AJ25" s="320">
        <v>-2268</v>
      </c>
      <c r="AK25" s="218"/>
      <c r="AL25" s="298">
        <v>0</v>
      </c>
      <c r="AM25" s="299">
        <v>0</v>
      </c>
      <c r="AN25" s="299">
        <v>0</v>
      </c>
      <c r="AO25" s="300">
        <v>0</v>
      </c>
      <c r="AP25" s="320">
        <v>0</v>
      </c>
      <c r="AQ25" s="218"/>
      <c r="AR25" s="298">
        <v>0</v>
      </c>
      <c r="AS25" s="299">
        <v>0</v>
      </c>
      <c r="AT25" s="299">
        <v>0</v>
      </c>
      <c r="AU25" s="300">
        <v>0</v>
      </c>
      <c r="AV25" s="320">
        <v>0</v>
      </c>
      <c r="AW25" s="268"/>
      <c r="AX25" s="298">
        <v>0</v>
      </c>
      <c r="AY25" s="299">
        <v>0</v>
      </c>
      <c r="AZ25" s="300">
        <v>0</v>
      </c>
      <c r="BA25" s="320">
        <v>0</v>
      </c>
      <c r="BB25" s="1"/>
    </row>
    <row r="26" spans="1:54" ht="13.4" customHeight="1" x14ac:dyDescent="0.25">
      <c r="A26" s="315" t="s">
        <v>141</v>
      </c>
      <c r="B26" s="320">
        <v>0</v>
      </c>
      <c r="C26" s="318"/>
      <c r="D26" s="320">
        <v>0</v>
      </c>
      <c r="E26" s="318"/>
      <c r="F26" s="320">
        <v>0</v>
      </c>
      <c r="G26" s="318"/>
      <c r="H26" s="320">
        <v>0</v>
      </c>
      <c r="I26" s="318"/>
      <c r="J26" s="320">
        <v>0</v>
      </c>
      <c r="K26" s="318"/>
      <c r="L26" s="320">
        <v>0</v>
      </c>
      <c r="M26" s="318"/>
      <c r="N26" s="320">
        <v>0</v>
      </c>
      <c r="O26" s="318"/>
      <c r="P26" s="320">
        <v>0</v>
      </c>
      <c r="Q26" s="318"/>
      <c r="R26" s="320">
        <v>0</v>
      </c>
      <c r="S26" s="318"/>
      <c r="T26" s="320">
        <v>0</v>
      </c>
      <c r="U26" s="318"/>
      <c r="V26" s="320">
        <v>425</v>
      </c>
      <c r="W26" s="318"/>
      <c r="X26" s="320">
        <v>-1868</v>
      </c>
      <c r="Y26" s="218"/>
      <c r="Z26" s="298">
        <v>-2052</v>
      </c>
      <c r="AA26" s="299">
        <v>134</v>
      </c>
      <c r="AB26" s="299">
        <v>2897</v>
      </c>
      <c r="AC26" s="300">
        <v>-9142</v>
      </c>
      <c r="AD26" s="320">
        <v>-8163</v>
      </c>
      <c r="AE26" s="218"/>
      <c r="AF26" s="298">
        <v>1811</v>
      </c>
      <c r="AG26" s="299">
        <v>-6384</v>
      </c>
      <c r="AH26" s="299">
        <v>5412</v>
      </c>
      <c r="AI26" s="300">
        <v>14974</v>
      </c>
      <c r="AJ26" s="320">
        <v>15813</v>
      </c>
      <c r="AK26" s="218"/>
      <c r="AL26" s="298">
        <v>6066</v>
      </c>
      <c r="AM26" s="299">
        <v>-1525</v>
      </c>
      <c r="AN26" s="299">
        <v>4705</v>
      </c>
      <c r="AO26" s="300">
        <v>-24786</v>
      </c>
      <c r="AP26" s="320">
        <v>-15540</v>
      </c>
      <c r="AQ26" s="218"/>
      <c r="AR26" s="298">
        <v>-5766</v>
      </c>
      <c r="AS26" s="299">
        <v>-3815</v>
      </c>
      <c r="AT26" s="299">
        <v>3649</v>
      </c>
      <c r="AU26" s="300">
        <v>574</v>
      </c>
      <c r="AV26" s="320">
        <v>-5358</v>
      </c>
      <c r="AW26" s="268"/>
      <c r="AX26" s="298">
        <v>-14527</v>
      </c>
      <c r="AY26" s="299">
        <v>22075</v>
      </c>
      <c r="AZ26" s="300">
        <v>-12152</v>
      </c>
      <c r="BA26" s="320">
        <v>-4604</v>
      </c>
      <c r="BB26" s="1"/>
    </row>
    <row r="27" spans="1:54" ht="13.4" customHeight="1" x14ac:dyDescent="0.25">
      <c r="A27" s="315" t="s">
        <v>142</v>
      </c>
      <c r="B27" s="320">
        <v>0</v>
      </c>
      <c r="C27" s="318"/>
      <c r="D27" s="320">
        <v>0</v>
      </c>
      <c r="E27" s="318"/>
      <c r="F27" s="320">
        <v>0</v>
      </c>
      <c r="G27" s="318"/>
      <c r="H27" s="320">
        <v>0</v>
      </c>
      <c r="I27" s="318"/>
      <c r="J27" s="320">
        <v>0</v>
      </c>
      <c r="K27" s="318"/>
      <c r="L27" s="320">
        <v>0</v>
      </c>
      <c r="M27" s="318"/>
      <c r="N27" s="320">
        <v>0</v>
      </c>
      <c r="O27" s="318"/>
      <c r="P27" s="320">
        <v>0</v>
      </c>
      <c r="Q27" s="318"/>
      <c r="R27" s="320">
        <v>0</v>
      </c>
      <c r="S27" s="318"/>
      <c r="T27" s="320">
        <v>0</v>
      </c>
      <c r="U27" s="318"/>
      <c r="V27" s="320">
        <v>0</v>
      </c>
      <c r="W27" s="318"/>
      <c r="X27" s="320">
        <v>-8055</v>
      </c>
      <c r="Y27" s="218"/>
      <c r="Z27" s="298">
        <v>0</v>
      </c>
      <c r="AA27" s="299">
        <v>0</v>
      </c>
      <c r="AB27" s="299">
        <v>0</v>
      </c>
      <c r="AC27" s="300">
        <v>-8613</v>
      </c>
      <c r="AD27" s="320">
        <v>-8613</v>
      </c>
      <c r="AE27" s="218"/>
      <c r="AF27" s="298">
        <v>0</v>
      </c>
      <c r="AG27" s="299">
        <v>0</v>
      </c>
      <c r="AH27" s="299">
        <v>0</v>
      </c>
      <c r="AI27" s="300">
        <v>0</v>
      </c>
      <c r="AJ27" s="320">
        <v>0</v>
      </c>
      <c r="AK27" s="218"/>
      <c r="AL27" s="298">
        <v>0</v>
      </c>
      <c r="AM27" s="299">
        <v>0</v>
      </c>
      <c r="AN27" s="299">
        <v>-4639</v>
      </c>
      <c r="AO27" s="300">
        <v>0</v>
      </c>
      <c r="AP27" s="320">
        <v>-4639</v>
      </c>
      <c r="AQ27" s="218"/>
      <c r="AR27" s="298">
        <v>0</v>
      </c>
      <c r="AS27" s="299">
        <v>0</v>
      </c>
      <c r="AT27" s="299">
        <v>0</v>
      </c>
      <c r="AU27" s="300">
        <v>0</v>
      </c>
      <c r="AV27" s="320">
        <v>0</v>
      </c>
      <c r="AW27" s="268"/>
      <c r="AX27" s="298">
        <v>0</v>
      </c>
      <c r="AY27" s="299">
        <v>0</v>
      </c>
      <c r="AZ27" s="300">
        <v>0</v>
      </c>
      <c r="BA27" s="320">
        <v>0</v>
      </c>
      <c r="BB27" s="1"/>
    </row>
    <row r="28" spans="1:54" ht="13.4" customHeight="1" x14ac:dyDescent="0.25">
      <c r="A28" s="315" t="s">
        <v>143</v>
      </c>
      <c r="B28" s="320">
        <v>0</v>
      </c>
      <c r="C28" s="318"/>
      <c r="D28" s="320">
        <v>0</v>
      </c>
      <c r="E28" s="318"/>
      <c r="F28" s="320">
        <v>0</v>
      </c>
      <c r="G28" s="318"/>
      <c r="H28" s="320">
        <v>0</v>
      </c>
      <c r="I28" s="318"/>
      <c r="J28" s="320">
        <v>0</v>
      </c>
      <c r="K28" s="318"/>
      <c r="L28" s="320">
        <v>0</v>
      </c>
      <c r="M28" s="318"/>
      <c r="N28" s="320">
        <v>0</v>
      </c>
      <c r="O28" s="318"/>
      <c r="P28" s="320">
        <v>0</v>
      </c>
      <c r="Q28" s="318"/>
      <c r="R28" s="320">
        <v>0</v>
      </c>
      <c r="S28" s="318"/>
      <c r="T28" s="320">
        <v>29</v>
      </c>
      <c r="U28" s="318"/>
      <c r="V28" s="320">
        <v>748</v>
      </c>
      <c r="W28" s="318"/>
      <c r="X28" s="320">
        <v>-6455</v>
      </c>
      <c r="Y28" s="218"/>
      <c r="Z28" s="298">
        <v>-7793</v>
      </c>
      <c r="AA28" s="299">
        <v>-3036</v>
      </c>
      <c r="AB28" s="299">
        <v>7657</v>
      </c>
      <c r="AC28" s="300">
        <v>-6027</v>
      </c>
      <c r="AD28" s="320">
        <v>-9199</v>
      </c>
      <c r="AE28" s="218"/>
      <c r="AF28" s="298">
        <v>3027</v>
      </c>
      <c r="AG28" s="299">
        <v>-16273</v>
      </c>
      <c r="AH28" s="299">
        <v>6031</v>
      </c>
      <c r="AI28" s="300">
        <v>1525</v>
      </c>
      <c r="AJ28" s="320">
        <v>-5690</v>
      </c>
      <c r="AK28" s="218"/>
      <c r="AL28" s="298">
        <v>8386</v>
      </c>
      <c r="AM28" s="299">
        <v>4889</v>
      </c>
      <c r="AN28" s="299">
        <v>-8064</v>
      </c>
      <c r="AO28" s="300">
        <v>14249</v>
      </c>
      <c r="AP28" s="320">
        <v>19460</v>
      </c>
      <c r="AQ28" s="218"/>
      <c r="AR28" s="298">
        <v>-2856</v>
      </c>
      <c r="AS28" s="299">
        <v>193</v>
      </c>
      <c r="AT28" s="299">
        <v>3939</v>
      </c>
      <c r="AU28" s="300">
        <v>-5640</v>
      </c>
      <c r="AV28" s="320">
        <v>-4364</v>
      </c>
      <c r="AW28" s="268"/>
      <c r="AX28" s="298">
        <v>5028</v>
      </c>
      <c r="AY28" s="299">
        <v>-3669</v>
      </c>
      <c r="AZ28" s="300">
        <v>-2386</v>
      </c>
      <c r="BA28" s="320">
        <v>-1027</v>
      </c>
      <c r="BB28" s="1"/>
    </row>
    <row r="29" spans="1:54" ht="13.4" customHeight="1" x14ac:dyDescent="0.25">
      <c r="A29" s="315" t="s">
        <v>144</v>
      </c>
      <c r="B29" s="320">
        <v>0</v>
      </c>
      <c r="C29" s="318"/>
      <c r="D29" s="320">
        <v>0</v>
      </c>
      <c r="E29" s="318"/>
      <c r="F29" s="320">
        <v>0</v>
      </c>
      <c r="G29" s="318"/>
      <c r="H29" s="320">
        <v>0</v>
      </c>
      <c r="I29" s="318"/>
      <c r="J29" s="320">
        <v>0</v>
      </c>
      <c r="K29" s="318"/>
      <c r="L29" s="320">
        <v>0</v>
      </c>
      <c r="M29" s="318"/>
      <c r="N29" s="320">
        <v>0</v>
      </c>
      <c r="O29" s="318"/>
      <c r="P29" s="320">
        <v>71</v>
      </c>
      <c r="Q29" s="318"/>
      <c r="R29" s="320">
        <v>361</v>
      </c>
      <c r="S29" s="318"/>
      <c r="T29" s="320">
        <v>1329</v>
      </c>
      <c r="U29" s="318"/>
      <c r="V29" s="320">
        <v>1328</v>
      </c>
      <c r="W29" s="318"/>
      <c r="X29" s="320">
        <v>4130</v>
      </c>
      <c r="Y29" s="218"/>
      <c r="Z29" s="298">
        <v>887</v>
      </c>
      <c r="AA29" s="299">
        <v>643</v>
      </c>
      <c r="AB29" s="299">
        <v>1265</v>
      </c>
      <c r="AC29" s="300">
        <v>2989</v>
      </c>
      <c r="AD29" s="320">
        <v>5784</v>
      </c>
      <c r="AE29" s="218"/>
      <c r="AF29" s="298">
        <v>670</v>
      </c>
      <c r="AG29" s="299">
        <v>1049</v>
      </c>
      <c r="AH29" s="299">
        <v>674</v>
      </c>
      <c r="AI29" s="300">
        <v>493</v>
      </c>
      <c r="AJ29" s="320">
        <v>2886</v>
      </c>
      <c r="AK29" s="218"/>
      <c r="AL29" s="298">
        <v>23</v>
      </c>
      <c r="AM29" s="299">
        <v>794</v>
      </c>
      <c r="AN29" s="299">
        <v>1312</v>
      </c>
      <c r="AO29" s="300">
        <v>2539</v>
      </c>
      <c r="AP29" s="320">
        <v>4668</v>
      </c>
      <c r="AQ29" s="218"/>
      <c r="AR29" s="298">
        <v>745</v>
      </c>
      <c r="AS29" s="299">
        <v>1675</v>
      </c>
      <c r="AT29" s="299">
        <v>2322</v>
      </c>
      <c r="AU29" s="300">
        <v>4467</v>
      </c>
      <c r="AV29" s="320">
        <v>9209</v>
      </c>
      <c r="AW29" s="268"/>
      <c r="AX29" s="298">
        <v>1365</v>
      </c>
      <c r="AY29" s="299">
        <v>1680</v>
      </c>
      <c r="AZ29" s="300">
        <v>1891</v>
      </c>
      <c r="BA29" s="320">
        <v>4936</v>
      </c>
      <c r="BB29" s="1"/>
    </row>
    <row r="30" spans="1:54" ht="13.4" customHeight="1" x14ac:dyDescent="0.25">
      <c r="A30" s="315" t="s">
        <v>145</v>
      </c>
      <c r="B30" s="320">
        <v>0</v>
      </c>
      <c r="C30" s="318"/>
      <c r="D30" s="320">
        <v>0</v>
      </c>
      <c r="E30" s="318"/>
      <c r="F30" s="320">
        <v>0</v>
      </c>
      <c r="G30" s="318"/>
      <c r="H30" s="320">
        <v>0</v>
      </c>
      <c r="I30" s="318"/>
      <c r="J30" s="320">
        <v>0</v>
      </c>
      <c r="K30" s="318"/>
      <c r="L30" s="320">
        <v>0</v>
      </c>
      <c r="M30" s="318"/>
      <c r="N30" s="320">
        <v>0</v>
      </c>
      <c r="O30" s="318"/>
      <c r="P30" s="320">
        <v>0</v>
      </c>
      <c r="Q30" s="318"/>
      <c r="R30" s="320">
        <v>0</v>
      </c>
      <c r="S30" s="318"/>
      <c r="T30" s="320">
        <v>0</v>
      </c>
      <c r="U30" s="318"/>
      <c r="V30" s="320">
        <v>0</v>
      </c>
      <c r="W30" s="318"/>
      <c r="X30" s="320">
        <v>0</v>
      </c>
      <c r="Y30" s="218"/>
      <c r="Z30" s="298">
        <v>-1587</v>
      </c>
      <c r="AA30" s="299">
        <v>-1549</v>
      </c>
      <c r="AB30" s="299">
        <v>0</v>
      </c>
      <c r="AC30" s="300">
        <v>0</v>
      </c>
      <c r="AD30" s="320">
        <v>-3136</v>
      </c>
      <c r="AE30" s="218"/>
      <c r="AF30" s="298">
        <v>0</v>
      </c>
      <c r="AG30" s="299">
        <v>0</v>
      </c>
      <c r="AH30" s="299">
        <v>0</v>
      </c>
      <c r="AI30" s="300">
        <v>0</v>
      </c>
      <c r="AJ30" s="320">
        <v>0</v>
      </c>
      <c r="AK30" s="218"/>
      <c r="AL30" s="298">
        <v>0</v>
      </c>
      <c r="AM30" s="299">
        <v>0</v>
      </c>
      <c r="AN30" s="299">
        <v>0</v>
      </c>
      <c r="AO30" s="300">
        <v>0</v>
      </c>
      <c r="AP30" s="320">
        <v>0</v>
      </c>
      <c r="AQ30" s="218"/>
      <c r="AR30" s="298">
        <v>0</v>
      </c>
      <c r="AS30" s="299">
        <v>0</v>
      </c>
      <c r="AT30" s="299">
        <v>0</v>
      </c>
      <c r="AU30" s="300">
        <v>0</v>
      </c>
      <c r="AV30" s="320">
        <v>0</v>
      </c>
      <c r="AW30" s="268"/>
      <c r="AX30" s="298">
        <v>0</v>
      </c>
      <c r="AY30" s="299">
        <v>0</v>
      </c>
      <c r="AZ30" s="300">
        <v>0</v>
      </c>
      <c r="BA30" s="320">
        <v>0</v>
      </c>
      <c r="BB30" s="1"/>
    </row>
    <row r="31" spans="1:54" ht="13.4" customHeight="1" x14ac:dyDescent="0.25">
      <c r="A31" s="315" t="s">
        <v>146</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218"/>
      <c r="Z31" s="268"/>
      <c r="AA31" s="216"/>
      <c r="AB31" s="216"/>
      <c r="AC31" s="216"/>
      <c r="AD31" s="318"/>
      <c r="AE31" s="218"/>
      <c r="AF31" s="268"/>
      <c r="AG31" s="216"/>
      <c r="AH31" s="216"/>
      <c r="AI31" s="216"/>
      <c r="AJ31" s="318"/>
      <c r="AK31" s="218"/>
      <c r="AL31" s="268"/>
      <c r="AM31" s="216"/>
      <c r="AN31" s="216"/>
      <c r="AO31" s="216"/>
      <c r="AP31" s="318"/>
      <c r="AQ31" s="218"/>
      <c r="AR31" s="268"/>
      <c r="AS31" s="216"/>
      <c r="AT31" s="216"/>
      <c r="AU31" s="216"/>
      <c r="AV31" s="318"/>
      <c r="AW31" s="268"/>
      <c r="AX31" s="268"/>
      <c r="AY31" s="615"/>
      <c r="AZ31" s="615"/>
      <c r="BA31" s="318"/>
      <c r="BB31" s="1"/>
    </row>
    <row r="32" spans="1:54" ht="13.4" customHeight="1" x14ac:dyDescent="0.25">
      <c r="A32" s="316" t="s">
        <v>147</v>
      </c>
      <c r="B32" s="320">
        <v>-233</v>
      </c>
      <c r="C32" s="318"/>
      <c r="D32" s="320">
        <v>-457</v>
      </c>
      <c r="E32" s="318"/>
      <c r="F32" s="320">
        <v>-266</v>
      </c>
      <c r="G32" s="318"/>
      <c r="H32" s="320">
        <v>-3124</v>
      </c>
      <c r="I32" s="318"/>
      <c r="J32" s="320">
        <v>-1257</v>
      </c>
      <c r="K32" s="318"/>
      <c r="L32" s="320">
        <v>276</v>
      </c>
      <c r="M32" s="318"/>
      <c r="N32" s="320">
        <v>-3727</v>
      </c>
      <c r="O32" s="318"/>
      <c r="P32" s="320">
        <v>-3454</v>
      </c>
      <c r="Q32" s="318"/>
      <c r="R32" s="320">
        <v>-1405</v>
      </c>
      <c r="S32" s="318"/>
      <c r="T32" s="320">
        <v>-1532</v>
      </c>
      <c r="U32" s="318"/>
      <c r="V32" s="320">
        <v>4008</v>
      </c>
      <c r="W32" s="318"/>
      <c r="X32" s="320">
        <v>2057</v>
      </c>
      <c r="Y32" s="218"/>
      <c r="Z32" s="298">
        <v>-5943</v>
      </c>
      <c r="AA32" s="299">
        <v>4314</v>
      </c>
      <c r="AB32" s="299">
        <v>3999</v>
      </c>
      <c r="AC32" s="300">
        <v>4396</v>
      </c>
      <c r="AD32" s="320">
        <v>6766</v>
      </c>
      <c r="AE32" s="218"/>
      <c r="AF32" s="298">
        <v>2917</v>
      </c>
      <c r="AG32" s="299">
        <v>-2095</v>
      </c>
      <c r="AH32" s="299">
        <v>2612</v>
      </c>
      <c r="AI32" s="300">
        <v>1267</v>
      </c>
      <c r="AJ32" s="320">
        <v>4701</v>
      </c>
      <c r="AK32" s="218"/>
      <c r="AL32" s="298">
        <v>-8839</v>
      </c>
      <c r="AM32" s="299">
        <v>-7617</v>
      </c>
      <c r="AN32" s="299">
        <v>1760</v>
      </c>
      <c r="AO32" s="300">
        <v>9573</v>
      </c>
      <c r="AP32" s="320">
        <v>-5123</v>
      </c>
      <c r="AQ32" s="218"/>
      <c r="AR32" s="298">
        <v>-7291</v>
      </c>
      <c r="AS32" s="299">
        <v>-4575</v>
      </c>
      <c r="AT32" s="299">
        <v>-1946</v>
      </c>
      <c r="AU32" s="300">
        <v>9626</v>
      </c>
      <c r="AV32" s="320">
        <v>-4186</v>
      </c>
      <c r="AW32" s="268"/>
      <c r="AX32" s="298">
        <v>-6595</v>
      </c>
      <c r="AY32" s="299">
        <v>-1645</v>
      </c>
      <c r="AZ32" s="300">
        <v>21990</v>
      </c>
      <c r="BA32" s="320">
        <v>13750</v>
      </c>
      <c r="BB32" s="1"/>
    </row>
    <row r="33" spans="1:54" ht="13.4" customHeight="1" x14ac:dyDescent="0.25">
      <c r="A33" s="316" t="s">
        <v>148</v>
      </c>
      <c r="B33" s="320">
        <v>0</v>
      </c>
      <c r="C33" s="318"/>
      <c r="D33" s="320">
        <v>0</v>
      </c>
      <c r="E33" s="318"/>
      <c r="F33" s="320">
        <v>-351</v>
      </c>
      <c r="G33" s="318"/>
      <c r="H33" s="320">
        <v>0</v>
      </c>
      <c r="I33" s="318"/>
      <c r="J33" s="320">
        <v>0</v>
      </c>
      <c r="K33" s="318"/>
      <c r="L33" s="320">
        <v>0</v>
      </c>
      <c r="M33" s="318"/>
      <c r="N33" s="320">
        <v>0</v>
      </c>
      <c r="O33" s="318"/>
      <c r="P33" s="320">
        <v>0</v>
      </c>
      <c r="Q33" s="318"/>
      <c r="R33" s="320">
        <v>0</v>
      </c>
      <c r="S33" s="318"/>
      <c r="T33" s="320">
        <v>0</v>
      </c>
      <c r="U33" s="318"/>
      <c r="V33" s="320">
        <v>0</v>
      </c>
      <c r="W33" s="318"/>
      <c r="X33" s="320">
        <v>0</v>
      </c>
      <c r="Y33" s="218"/>
      <c r="Z33" s="298">
        <v>0</v>
      </c>
      <c r="AA33" s="299">
        <v>0</v>
      </c>
      <c r="AB33" s="299">
        <v>0</v>
      </c>
      <c r="AC33" s="300">
        <v>0</v>
      </c>
      <c r="AD33" s="320">
        <v>0</v>
      </c>
      <c r="AE33" s="218"/>
      <c r="AF33" s="298">
        <v>0</v>
      </c>
      <c r="AG33" s="299">
        <v>0</v>
      </c>
      <c r="AH33" s="299">
        <v>0</v>
      </c>
      <c r="AI33" s="300">
        <v>0</v>
      </c>
      <c r="AJ33" s="320">
        <v>0</v>
      </c>
      <c r="AK33" s="218"/>
      <c r="AL33" s="298">
        <v>0</v>
      </c>
      <c r="AM33" s="299">
        <v>0</v>
      </c>
      <c r="AN33" s="299">
        <v>0</v>
      </c>
      <c r="AO33" s="300">
        <v>0</v>
      </c>
      <c r="AP33" s="320">
        <v>0</v>
      </c>
      <c r="AQ33" s="218"/>
      <c r="AR33" s="298">
        <v>0</v>
      </c>
      <c r="AS33" s="299">
        <v>0</v>
      </c>
      <c r="AT33" s="299">
        <v>0</v>
      </c>
      <c r="AU33" s="300">
        <v>0</v>
      </c>
      <c r="AV33" s="320">
        <v>0</v>
      </c>
      <c r="AW33" s="268"/>
      <c r="AX33" s="298">
        <v>0</v>
      </c>
      <c r="AY33" s="299">
        <v>0</v>
      </c>
      <c r="AZ33" s="300">
        <v>0</v>
      </c>
      <c r="BA33" s="320">
        <v>0</v>
      </c>
      <c r="BB33" s="1"/>
    </row>
    <row r="34" spans="1:54" ht="13.4" customHeight="1" x14ac:dyDescent="0.25">
      <c r="A34" s="316" t="s">
        <v>91</v>
      </c>
      <c r="B34" s="320">
        <v>-46</v>
      </c>
      <c r="C34" s="318"/>
      <c r="D34" s="320">
        <v>-316</v>
      </c>
      <c r="E34" s="318"/>
      <c r="F34" s="320">
        <v>-1030</v>
      </c>
      <c r="G34" s="318"/>
      <c r="H34" s="320">
        <v>298</v>
      </c>
      <c r="I34" s="318"/>
      <c r="J34" s="320">
        <v>-1309</v>
      </c>
      <c r="K34" s="318"/>
      <c r="L34" s="320">
        <v>-1921</v>
      </c>
      <c r="M34" s="318"/>
      <c r="N34" s="320">
        <v>-2224</v>
      </c>
      <c r="O34" s="318"/>
      <c r="P34" s="320">
        <v>-1466</v>
      </c>
      <c r="Q34" s="318"/>
      <c r="R34" s="320">
        <v>1150</v>
      </c>
      <c r="S34" s="318"/>
      <c r="T34" s="320">
        <v>-525</v>
      </c>
      <c r="U34" s="318"/>
      <c r="V34" s="320">
        <v>-1055</v>
      </c>
      <c r="W34" s="318"/>
      <c r="X34" s="320">
        <v>-4491</v>
      </c>
      <c r="Y34" s="218"/>
      <c r="Z34" s="298">
        <v>-1710</v>
      </c>
      <c r="AA34" s="299">
        <v>-1377</v>
      </c>
      <c r="AB34" s="299">
        <v>1771</v>
      </c>
      <c r="AC34" s="300">
        <v>1305</v>
      </c>
      <c r="AD34" s="320">
        <v>-11</v>
      </c>
      <c r="AE34" s="218"/>
      <c r="AF34" s="298">
        <v>-1220</v>
      </c>
      <c r="AG34" s="299">
        <v>-2967</v>
      </c>
      <c r="AH34" s="299">
        <v>-2949</v>
      </c>
      <c r="AI34" s="300">
        <v>-1563</v>
      </c>
      <c r="AJ34" s="320">
        <v>-8699</v>
      </c>
      <c r="AK34" s="218"/>
      <c r="AL34" s="298">
        <v>-8985</v>
      </c>
      <c r="AM34" s="299">
        <v>1628</v>
      </c>
      <c r="AN34" s="299">
        <v>-4747</v>
      </c>
      <c r="AO34" s="300">
        <v>5036</v>
      </c>
      <c r="AP34" s="320">
        <v>-7068</v>
      </c>
      <c r="AQ34" s="218"/>
      <c r="AR34" s="298">
        <v>-11316</v>
      </c>
      <c r="AS34" s="299">
        <v>1862</v>
      </c>
      <c r="AT34" s="299">
        <v>377</v>
      </c>
      <c r="AU34" s="300">
        <v>5450</v>
      </c>
      <c r="AV34" s="320">
        <v>-3627</v>
      </c>
      <c r="AW34" s="268"/>
      <c r="AX34" s="298">
        <v>-6410</v>
      </c>
      <c r="AY34" s="299">
        <v>-4270</v>
      </c>
      <c r="AZ34" s="300">
        <v>2804</v>
      </c>
      <c r="BA34" s="320">
        <v>-7876</v>
      </c>
      <c r="BB34" s="1"/>
    </row>
    <row r="35" spans="1:54" ht="13.4" customHeight="1" x14ac:dyDescent="0.25">
      <c r="A35" s="316" t="s">
        <v>149</v>
      </c>
      <c r="B35" s="320">
        <v>-281</v>
      </c>
      <c r="C35" s="318"/>
      <c r="D35" s="320">
        <v>-1774</v>
      </c>
      <c r="E35" s="318"/>
      <c r="F35" s="320">
        <v>-1682</v>
      </c>
      <c r="G35" s="318"/>
      <c r="H35" s="320">
        <v>-3177</v>
      </c>
      <c r="I35" s="318"/>
      <c r="J35" s="320">
        <v>-2173</v>
      </c>
      <c r="K35" s="318"/>
      <c r="L35" s="320">
        <v>-4879</v>
      </c>
      <c r="M35" s="318"/>
      <c r="N35" s="320">
        <v>3792</v>
      </c>
      <c r="O35" s="318"/>
      <c r="P35" s="320">
        <v>9936</v>
      </c>
      <c r="Q35" s="318"/>
      <c r="R35" s="320">
        <v>-5768</v>
      </c>
      <c r="S35" s="318"/>
      <c r="T35" s="320">
        <v>10791</v>
      </c>
      <c r="U35" s="318"/>
      <c r="V35" s="320">
        <v>-15336</v>
      </c>
      <c r="W35" s="318"/>
      <c r="X35" s="320">
        <v>8597</v>
      </c>
      <c r="Y35" s="218"/>
      <c r="Z35" s="298">
        <v>3157</v>
      </c>
      <c r="AA35" s="299">
        <v>-5551</v>
      </c>
      <c r="AB35" s="299">
        <v>-1875</v>
      </c>
      <c r="AC35" s="300">
        <v>-3399</v>
      </c>
      <c r="AD35" s="320">
        <v>-7668</v>
      </c>
      <c r="AE35" s="218"/>
      <c r="AF35" s="298">
        <v>671</v>
      </c>
      <c r="AG35" s="299">
        <v>-14961</v>
      </c>
      <c r="AH35" s="299">
        <v>16679</v>
      </c>
      <c r="AI35" s="300">
        <v>-1868</v>
      </c>
      <c r="AJ35" s="320">
        <v>521</v>
      </c>
      <c r="AK35" s="218"/>
      <c r="AL35" s="298">
        <v>-4893</v>
      </c>
      <c r="AM35" s="299">
        <v>719</v>
      </c>
      <c r="AN35" s="299">
        <v>4310</v>
      </c>
      <c r="AO35" s="300">
        <v>-2608</v>
      </c>
      <c r="AP35" s="320">
        <v>-2472</v>
      </c>
      <c r="AQ35" s="218"/>
      <c r="AR35" s="298">
        <v>783</v>
      </c>
      <c r="AS35" s="299">
        <v>-9180</v>
      </c>
      <c r="AT35" s="299">
        <v>3079</v>
      </c>
      <c r="AU35" s="300">
        <v>9793</v>
      </c>
      <c r="AV35" s="320">
        <v>4475</v>
      </c>
      <c r="AW35" s="268"/>
      <c r="AX35" s="298">
        <v>737</v>
      </c>
      <c r="AY35" s="299">
        <v>-2992</v>
      </c>
      <c r="AZ35" s="300">
        <v>13886</v>
      </c>
      <c r="BA35" s="320">
        <v>11631</v>
      </c>
      <c r="BB35" s="1"/>
    </row>
    <row r="36" spans="1:54" ht="13.4" customHeight="1" x14ac:dyDescent="0.25">
      <c r="A36" s="316" t="s">
        <v>103</v>
      </c>
      <c r="B36" s="320">
        <v>-522</v>
      </c>
      <c r="C36" s="318"/>
      <c r="D36" s="320">
        <v>1665</v>
      </c>
      <c r="E36" s="318"/>
      <c r="F36" s="320">
        <v>1649</v>
      </c>
      <c r="G36" s="318"/>
      <c r="H36" s="320">
        <v>-240</v>
      </c>
      <c r="I36" s="318"/>
      <c r="J36" s="320">
        <v>2439</v>
      </c>
      <c r="K36" s="318"/>
      <c r="L36" s="320">
        <v>3148</v>
      </c>
      <c r="M36" s="318"/>
      <c r="N36" s="320">
        <v>6176</v>
      </c>
      <c r="O36" s="318"/>
      <c r="P36" s="320">
        <v>-2610</v>
      </c>
      <c r="Q36" s="318"/>
      <c r="R36" s="320">
        <v>5667</v>
      </c>
      <c r="S36" s="318"/>
      <c r="T36" s="320">
        <v>557</v>
      </c>
      <c r="U36" s="318"/>
      <c r="V36" s="320">
        <v>14945</v>
      </c>
      <c r="W36" s="318"/>
      <c r="X36" s="320">
        <v>-4026</v>
      </c>
      <c r="Y36" s="218"/>
      <c r="Z36" s="298">
        <v>10520</v>
      </c>
      <c r="AA36" s="299">
        <v>10259</v>
      </c>
      <c r="AB36" s="299">
        <v>-8283</v>
      </c>
      <c r="AC36" s="300">
        <v>13174</v>
      </c>
      <c r="AD36" s="320">
        <v>25670</v>
      </c>
      <c r="AE36" s="218"/>
      <c r="AF36" s="298">
        <v>-7952</v>
      </c>
      <c r="AG36" s="299">
        <v>29760</v>
      </c>
      <c r="AH36" s="299">
        <v>-11900</v>
      </c>
      <c r="AI36" s="300">
        <v>15424</v>
      </c>
      <c r="AJ36" s="320">
        <v>25332</v>
      </c>
      <c r="AK36" s="218"/>
      <c r="AL36" s="298">
        <v>-1621</v>
      </c>
      <c r="AM36" s="299">
        <v>45225</v>
      </c>
      <c r="AN36" s="299">
        <v>-25156</v>
      </c>
      <c r="AO36" s="300">
        <v>3334</v>
      </c>
      <c r="AP36" s="320">
        <v>21782</v>
      </c>
      <c r="AQ36" s="218"/>
      <c r="AR36" s="298">
        <v>1586</v>
      </c>
      <c r="AS36" s="299">
        <v>47253</v>
      </c>
      <c r="AT36" s="299">
        <v>-36432</v>
      </c>
      <c r="AU36" s="300">
        <v>7428</v>
      </c>
      <c r="AV36" s="320">
        <v>19835</v>
      </c>
      <c r="AW36" s="268"/>
      <c r="AX36" s="298">
        <v>-11038</v>
      </c>
      <c r="AY36" s="299">
        <v>35470</v>
      </c>
      <c r="AZ36" s="300">
        <v>-18842</v>
      </c>
      <c r="BA36" s="320">
        <v>5590</v>
      </c>
      <c r="BB36" s="1"/>
    </row>
    <row r="37" spans="1:54" ht="13.4" customHeight="1" x14ac:dyDescent="0.25">
      <c r="A37" s="316" t="s">
        <v>150</v>
      </c>
      <c r="B37" s="321">
        <v>3291</v>
      </c>
      <c r="C37" s="318"/>
      <c r="D37" s="321">
        <v>4939</v>
      </c>
      <c r="E37" s="318"/>
      <c r="F37" s="321">
        <v>4235</v>
      </c>
      <c r="G37" s="318"/>
      <c r="H37" s="321">
        <v>7061</v>
      </c>
      <c r="I37" s="318"/>
      <c r="J37" s="321">
        <v>13457</v>
      </c>
      <c r="K37" s="318"/>
      <c r="L37" s="321">
        <v>24804</v>
      </c>
      <c r="M37" s="318"/>
      <c r="N37" s="321">
        <v>19707</v>
      </c>
      <c r="O37" s="318"/>
      <c r="P37" s="321">
        <v>5996</v>
      </c>
      <c r="Q37" s="318"/>
      <c r="R37" s="321">
        <v>19720</v>
      </c>
      <c r="S37" s="318"/>
      <c r="T37" s="321">
        <v>11660</v>
      </c>
      <c r="U37" s="318"/>
      <c r="V37" s="321">
        <v>515</v>
      </c>
      <c r="W37" s="318"/>
      <c r="X37" s="321">
        <v>41296</v>
      </c>
      <c r="Y37" s="218"/>
      <c r="Z37" s="301">
        <v>-11874</v>
      </c>
      <c r="AA37" s="302">
        <v>36858</v>
      </c>
      <c r="AB37" s="302">
        <v>-13846</v>
      </c>
      <c r="AC37" s="303">
        <v>2791</v>
      </c>
      <c r="AD37" s="321">
        <v>13929</v>
      </c>
      <c r="AE37" s="218"/>
      <c r="AF37" s="301">
        <v>-5127</v>
      </c>
      <c r="AG37" s="302">
        <v>28521</v>
      </c>
      <c r="AH37" s="302">
        <v>-16638</v>
      </c>
      <c r="AI37" s="303">
        <v>-27427</v>
      </c>
      <c r="AJ37" s="321">
        <v>-20671</v>
      </c>
      <c r="AK37" s="218"/>
      <c r="AL37" s="301">
        <v>16847</v>
      </c>
      <c r="AM37" s="302">
        <v>20347</v>
      </c>
      <c r="AN37" s="302">
        <v>-54234</v>
      </c>
      <c r="AO37" s="303">
        <v>-25504</v>
      </c>
      <c r="AP37" s="321">
        <v>-42544</v>
      </c>
      <c r="AQ37" s="218"/>
      <c r="AR37" s="301">
        <v>15658</v>
      </c>
      <c r="AS37" s="302">
        <v>26831</v>
      </c>
      <c r="AT37" s="302">
        <v>-17107</v>
      </c>
      <c r="AU37" s="303">
        <v>-13579</v>
      </c>
      <c r="AV37" s="321">
        <v>11803</v>
      </c>
      <c r="AW37" s="268"/>
      <c r="AX37" s="301">
        <v>27505</v>
      </c>
      <c r="AY37" s="302">
        <v>18720</v>
      </c>
      <c r="AZ37" s="303">
        <v>-51886</v>
      </c>
      <c r="BA37" s="321">
        <v>-5661</v>
      </c>
      <c r="BB37" s="1"/>
    </row>
    <row r="38" spans="1:54" ht="13.4" customHeight="1" x14ac:dyDescent="0.25">
      <c r="A38" s="314" t="s">
        <v>151</v>
      </c>
      <c r="B38" s="322">
        <v>9169</v>
      </c>
      <c r="C38" s="318"/>
      <c r="D38" s="322">
        <v>-6671</v>
      </c>
      <c r="E38" s="318"/>
      <c r="F38" s="322">
        <v>34637</v>
      </c>
      <c r="G38" s="318"/>
      <c r="H38" s="322">
        <v>54240</v>
      </c>
      <c r="I38" s="318"/>
      <c r="J38" s="322">
        <v>89032</v>
      </c>
      <c r="K38" s="318"/>
      <c r="L38" s="322">
        <v>129654</v>
      </c>
      <c r="M38" s="318"/>
      <c r="N38" s="322">
        <v>159973</v>
      </c>
      <c r="O38" s="318"/>
      <c r="P38" s="322">
        <v>165149</v>
      </c>
      <c r="Q38" s="318"/>
      <c r="R38" s="322">
        <v>146749</v>
      </c>
      <c r="S38" s="318"/>
      <c r="T38" s="322">
        <v>141808</v>
      </c>
      <c r="U38" s="318"/>
      <c r="V38" s="322">
        <v>153739</v>
      </c>
      <c r="W38" s="318"/>
      <c r="X38" s="322">
        <v>242022</v>
      </c>
      <c r="Y38" s="218"/>
      <c r="Z38" s="304">
        <v>27426</v>
      </c>
      <c r="AA38" s="305">
        <v>134889</v>
      </c>
      <c r="AB38" s="305">
        <v>32905</v>
      </c>
      <c r="AC38" s="306">
        <v>52138</v>
      </c>
      <c r="AD38" s="322">
        <v>247358</v>
      </c>
      <c r="AE38" s="218"/>
      <c r="AF38" s="304">
        <v>9600</v>
      </c>
      <c r="AG38" s="305">
        <v>105059</v>
      </c>
      <c r="AH38" s="305">
        <v>8985</v>
      </c>
      <c r="AI38" s="306">
        <v>33092</v>
      </c>
      <c r="AJ38" s="322">
        <v>156736</v>
      </c>
      <c r="AK38" s="218"/>
      <c r="AL38" s="304">
        <v>16379</v>
      </c>
      <c r="AM38" s="305">
        <v>160363</v>
      </c>
      <c r="AN38" s="305">
        <v>-32109</v>
      </c>
      <c r="AO38" s="306">
        <v>47699</v>
      </c>
      <c r="AP38" s="322">
        <v>192332</v>
      </c>
      <c r="AQ38" s="218"/>
      <c r="AR38" s="304">
        <v>22220</v>
      </c>
      <c r="AS38" s="305">
        <v>183270</v>
      </c>
      <c r="AT38" s="305">
        <v>16980</v>
      </c>
      <c r="AU38" s="306">
        <v>108625</v>
      </c>
      <c r="AV38" s="322">
        <v>331095</v>
      </c>
      <c r="AW38" s="268"/>
      <c r="AX38" s="304">
        <v>62905</v>
      </c>
      <c r="AY38" s="305">
        <v>202192</v>
      </c>
      <c r="AZ38" s="306">
        <v>18964</v>
      </c>
      <c r="BA38" s="322">
        <v>284061</v>
      </c>
      <c r="BB38" s="1"/>
    </row>
    <row r="39" spans="1:54" ht="13.4" customHeight="1" x14ac:dyDescent="0.25">
      <c r="A39" s="313" t="s">
        <v>152</v>
      </c>
      <c r="B39" s="317"/>
      <c r="C39" s="318"/>
      <c r="D39" s="317"/>
      <c r="E39" s="318"/>
      <c r="F39" s="317"/>
      <c r="G39" s="318"/>
      <c r="H39" s="317"/>
      <c r="I39" s="318"/>
      <c r="J39" s="317"/>
      <c r="K39" s="318"/>
      <c r="L39" s="317"/>
      <c r="M39" s="318"/>
      <c r="N39" s="317"/>
      <c r="O39" s="318"/>
      <c r="P39" s="317"/>
      <c r="Q39" s="318"/>
      <c r="R39" s="317"/>
      <c r="S39" s="318"/>
      <c r="T39" s="317"/>
      <c r="U39" s="318"/>
      <c r="V39" s="317"/>
      <c r="W39" s="318"/>
      <c r="X39" s="317"/>
      <c r="Y39" s="218"/>
      <c r="Z39" s="256"/>
      <c r="AA39" s="257"/>
      <c r="AB39" s="257"/>
      <c r="AC39" s="258"/>
      <c r="AD39" s="317"/>
      <c r="AE39" s="218"/>
      <c r="AF39" s="256"/>
      <c r="AG39" s="257"/>
      <c r="AH39" s="257"/>
      <c r="AI39" s="258"/>
      <c r="AJ39" s="317"/>
      <c r="AK39" s="218"/>
      <c r="AL39" s="256"/>
      <c r="AM39" s="257"/>
      <c r="AN39" s="257"/>
      <c r="AO39" s="258"/>
      <c r="AP39" s="317"/>
      <c r="AQ39" s="218"/>
      <c r="AR39" s="256"/>
      <c r="AS39" s="257"/>
      <c r="AT39" s="257"/>
      <c r="AU39" s="258"/>
      <c r="AV39" s="317"/>
      <c r="AW39" s="268"/>
      <c r="AX39" s="256"/>
      <c r="AY39" s="257"/>
      <c r="AZ39" s="258"/>
      <c r="BA39" s="317"/>
      <c r="BB39" s="1"/>
    </row>
    <row r="40" spans="1:54" ht="13.4" customHeight="1" x14ac:dyDescent="0.25">
      <c r="A40" s="314" t="s">
        <v>153</v>
      </c>
      <c r="B40" s="320">
        <v>-13374</v>
      </c>
      <c r="C40" s="318"/>
      <c r="D40" s="320">
        <v>-18629</v>
      </c>
      <c r="E40" s="318"/>
      <c r="F40" s="320">
        <v>-24929</v>
      </c>
      <c r="G40" s="318"/>
      <c r="H40" s="320">
        <v>-62845</v>
      </c>
      <c r="I40" s="318"/>
      <c r="J40" s="320">
        <v>-62740</v>
      </c>
      <c r="K40" s="318"/>
      <c r="L40" s="320">
        <v>-76286</v>
      </c>
      <c r="M40" s="318"/>
      <c r="N40" s="320">
        <v>-101326</v>
      </c>
      <c r="O40" s="318"/>
      <c r="P40" s="320">
        <v>-37405</v>
      </c>
      <c r="Q40" s="318"/>
      <c r="R40" s="320">
        <v>-46420</v>
      </c>
      <c r="S40" s="318"/>
      <c r="T40" s="320">
        <v>-78999</v>
      </c>
      <c r="U40" s="318"/>
      <c r="V40" s="320">
        <v>-72122</v>
      </c>
      <c r="W40" s="318"/>
      <c r="X40" s="320">
        <v>-75813</v>
      </c>
      <c r="Y40" s="218"/>
      <c r="Z40" s="298">
        <v>-24393</v>
      </c>
      <c r="AA40" s="299">
        <v>-19156</v>
      </c>
      <c r="AB40" s="299">
        <v>-19092</v>
      </c>
      <c r="AC40" s="300">
        <v>-17794</v>
      </c>
      <c r="AD40" s="320">
        <v>-80435</v>
      </c>
      <c r="AE40" s="218"/>
      <c r="AF40" s="298">
        <v>-19319</v>
      </c>
      <c r="AG40" s="299">
        <v>-16941</v>
      </c>
      <c r="AH40" s="299">
        <v>-20656</v>
      </c>
      <c r="AI40" s="300">
        <v>-17241</v>
      </c>
      <c r="AJ40" s="320">
        <v>-74157</v>
      </c>
      <c r="AK40" s="218"/>
      <c r="AL40" s="298">
        <v>-20457</v>
      </c>
      <c r="AM40" s="299">
        <v>-18217</v>
      </c>
      <c r="AN40" s="299">
        <v>-8767</v>
      </c>
      <c r="AO40" s="300">
        <v>-13489</v>
      </c>
      <c r="AP40" s="320">
        <v>-60930</v>
      </c>
      <c r="AQ40" s="218"/>
      <c r="AR40" s="298">
        <v>-21026</v>
      </c>
      <c r="AS40" s="299">
        <v>-17741</v>
      </c>
      <c r="AT40" s="299">
        <v>-19167</v>
      </c>
      <c r="AU40" s="300">
        <v>-12629</v>
      </c>
      <c r="AV40" s="320">
        <v>-70563</v>
      </c>
      <c r="AW40" s="268"/>
      <c r="AX40" s="298">
        <v>-14193</v>
      </c>
      <c r="AY40" s="299">
        <v>-13901</v>
      </c>
      <c r="AZ40" s="300">
        <v>-10544</v>
      </c>
      <c r="BA40" s="320">
        <v>-38638</v>
      </c>
      <c r="BB40" s="1"/>
    </row>
    <row r="41" spans="1:54" ht="13.4" customHeight="1" x14ac:dyDescent="0.25">
      <c r="A41" s="314" t="s">
        <v>154</v>
      </c>
      <c r="B41" s="320">
        <v>0</v>
      </c>
      <c r="C41" s="318"/>
      <c r="D41" s="320">
        <v>0</v>
      </c>
      <c r="E41" s="318"/>
      <c r="F41" s="320">
        <v>0</v>
      </c>
      <c r="G41" s="318"/>
      <c r="H41" s="320">
        <v>0</v>
      </c>
      <c r="I41" s="318"/>
      <c r="J41" s="320">
        <v>0</v>
      </c>
      <c r="K41" s="318"/>
      <c r="L41" s="320">
        <v>0</v>
      </c>
      <c r="M41" s="318"/>
      <c r="N41" s="320">
        <v>0</v>
      </c>
      <c r="O41" s="318"/>
      <c r="P41" s="320">
        <v>0</v>
      </c>
      <c r="Q41" s="318"/>
      <c r="R41" s="320">
        <v>0</v>
      </c>
      <c r="S41" s="318"/>
      <c r="T41" s="320">
        <v>0</v>
      </c>
      <c r="U41" s="318"/>
      <c r="V41" s="320">
        <v>0</v>
      </c>
      <c r="W41" s="318"/>
      <c r="X41" s="320">
        <v>0</v>
      </c>
      <c r="Y41" s="218"/>
      <c r="Z41" s="298">
        <v>0</v>
      </c>
      <c r="AA41" s="299">
        <v>0</v>
      </c>
      <c r="AB41" s="299">
        <v>0</v>
      </c>
      <c r="AC41" s="300">
        <v>0</v>
      </c>
      <c r="AD41" s="320">
        <v>0</v>
      </c>
      <c r="AE41" s="218"/>
      <c r="AF41" s="298">
        <v>0</v>
      </c>
      <c r="AG41" s="299">
        <v>0</v>
      </c>
      <c r="AH41" s="299">
        <v>0</v>
      </c>
      <c r="AI41" s="300">
        <v>0</v>
      </c>
      <c r="AJ41" s="320">
        <v>0</v>
      </c>
      <c r="AK41" s="218"/>
      <c r="AL41" s="298">
        <v>93779</v>
      </c>
      <c r="AM41" s="299">
        <v>0</v>
      </c>
      <c r="AN41" s="299">
        <v>0</v>
      </c>
      <c r="AO41" s="300">
        <v>0</v>
      </c>
      <c r="AP41" s="320">
        <v>93779</v>
      </c>
      <c r="AQ41" s="218"/>
      <c r="AR41" s="298">
        <v>0</v>
      </c>
      <c r="AS41" s="299">
        <v>0</v>
      </c>
      <c r="AT41" s="299">
        <v>0</v>
      </c>
      <c r="AU41" s="300">
        <v>0</v>
      </c>
      <c r="AV41" s="320">
        <v>0</v>
      </c>
      <c r="AW41" s="268"/>
      <c r="AX41" s="298">
        <v>0</v>
      </c>
      <c r="AY41" s="299">
        <v>0</v>
      </c>
      <c r="AZ41" s="300">
        <v>0</v>
      </c>
      <c r="BA41" s="320">
        <v>0</v>
      </c>
      <c r="BB41" s="1"/>
    </row>
    <row r="42" spans="1:54" ht="13.4" customHeight="1" x14ac:dyDescent="0.25">
      <c r="A42" s="314" t="s">
        <v>155</v>
      </c>
      <c r="B42" s="320">
        <v>0</v>
      </c>
      <c r="C42" s="318"/>
      <c r="D42" s="320">
        <v>0</v>
      </c>
      <c r="E42" s="318"/>
      <c r="F42" s="320">
        <v>0</v>
      </c>
      <c r="G42" s="318"/>
      <c r="H42" s="320">
        <v>0</v>
      </c>
      <c r="I42" s="318"/>
      <c r="J42" s="320">
        <v>0</v>
      </c>
      <c r="K42" s="318"/>
      <c r="L42" s="320">
        <v>0</v>
      </c>
      <c r="M42" s="318"/>
      <c r="N42" s="320">
        <v>-6496</v>
      </c>
      <c r="O42" s="318"/>
      <c r="P42" s="320">
        <v>0</v>
      </c>
      <c r="Q42" s="318"/>
      <c r="R42" s="320">
        <v>-180675</v>
      </c>
      <c r="S42" s="318"/>
      <c r="T42" s="320">
        <v>0</v>
      </c>
      <c r="U42" s="318"/>
      <c r="V42" s="320">
        <v>-216384</v>
      </c>
      <c r="W42" s="318"/>
      <c r="X42" s="320">
        <v>-123804</v>
      </c>
      <c r="Y42" s="218"/>
      <c r="Z42" s="298">
        <v>-22815</v>
      </c>
      <c r="AA42" s="299">
        <v>-4717</v>
      </c>
      <c r="AB42" s="299">
        <v>-134908</v>
      </c>
      <c r="AC42" s="300">
        <v>-1972</v>
      </c>
      <c r="AD42" s="320">
        <v>-164412</v>
      </c>
      <c r="AE42" s="218"/>
      <c r="AF42" s="298">
        <v>-580</v>
      </c>
      <c r="AG42" s="299">
        <v>-206236</v>
      </c>
      <c r="AH42" s="299">
        <v>1941</v>
      </c>
      <c r="AI42" s="300">
        <v>0</v>
      </c>
      <c r="AJ42" s="320">
        <v>-204875</v>
      </c>
      <c r="AK42" s="218"/>
      <c r="AL42" s="298">
        <v>-110</v>
      </c>
      <c r="AM42" s="299">
        <v>0</v>
      </c>
      <c r="AN42" s="299">
        <v>0</v>
      </c>
      <c r="AO42" s="300">
        <v>0</v>
      </c>
      <c r="AP42" s="320">
        <v>-110</v>
      </c>
      <c r="AQ42" s="218"/>
      <c r="AR42" s="298">
        <v>-18000</v>
      </c>
      <c r="AS42" s="299">
        <v>-271269</v>
      </c>
      <c r="AT42" s="299">
        <v>-651</v>
      </c>
      <c r="AU42" s="300">
        <v>0</v>
      </c>
      <c r="AV42" s="320">
        <v>-289920</v>
      </c>
      <c r="AW42" s="268"/>
      <c r="AX42" s="298">
        <v>-4272</v>
      </c>
      <c r="AY42" s="299">
        <v>0</v>
      </c>
      <c r="AZ42" s="300">
        <v>0</v>
      </c>
      <c r="BA42" s="320">
        <v>-4272</v>
      </c>
      <c r="BB42" s="1"/>
    </row>
    <row r="43" spans="1:54" ht="13.4" customHeight="1" x14ac:dyDescent="0.25">
      <c r="A43" s="314" t="s">
        <v>156</v>
      </c>
      <c r="B43" s="320">
        <v>-1183</v>
      </c>
      <c r="C43" s="318"/>
      <c r="D43" s="320">
        <v>0</v>
      </c>
      <c r="E43" s="318"/>
      <c r="F43" s="320">
        <v>0</v>
      </c>
      <c r="G43" s="318"/>
      <c r="H43" s="320">
        <v>0</v>
      </c>
      <c r="I43" s="318"/>
      <c r="J43" s="320">
        <v>-1250</v>
      </c>
      <c r="K43" s="318"/>
      <c r="L43" s="320">
        <v>0</v>
      </c>
      <c r="M43" s="318"/>
      <c r="N43" s="320">
        <v>0</v>
      </c>
      <c r="O43" s="318"/>
      <c r="P43" s="320">
        <v>-205</v>
      </c>
      <c r="Q43" s="318"/>
      <c r="R43" s="320">
        <v>-239</v>
      </c>
      <c r="S43" s="318"/>
      <c r="T43" s="320">
        <v>-750</v>
      </c>
      <c r="U43" s="318"/>
      <c r="V43" s="320">
        <v>-253</v>
      </c>
      <c r="W43" s="318"/>
      <c r="X43" s="320">
        <v>-250</v>
      </c>
      <c r="Y43" s="218"/>
      <c r="Z43" s="298">
        <v>-357</v>
      </c>
      <c r="AA43" s="299">
        <v>-45</v>
      </c>
      <c r="AB43" s="299">
        <v>-51</v>
      </c>
      <c r="AC43" s="300">
        <v>-23</v>
      </c>
      <c r="AD43" s="320">
        <v>-476</v>
      </c>
      <c r="AE43" s="218"/>
      <c r="AF43" s="298">
        <v>-26</v>
      </c>
      <c r="AG43" s="299">
        <v>-62</v>
      </c>
      <c r="AH43" s="299">
        <v>-22</v>
      </c>
      <c r="AI43" s="300">
        <v>-87</v>
      </c>
      <c r="AJ43" s="320">
        <v>-197</v>
      </c>
      <c r="AK43" s="218"/>
      <c r="AL43" s="298">
        <v>-24</v>
      </c>
      <c r="AM43" s="299">
        <v>-254</v>
      </c>
      <c r="AN43" s="299">
        <v>-30</v>
      </c>
      <c r="AO43" s="300">
        <v>0</v>
      </c>
      <c r="AP43" s="320">
        <v>-308</v>
      </c>
      <c r="AQ43" s="218"/>
      <c r="AR43" s="298">
        <v>-22</v>
      </c>
      <c r="AS43" s="299">
        <v>0</v>
      </c>
      <c r="AT43" s="299">
        <v>0</v>
      </c>
      <c r="AU43" s="300">
        <v>-42</v>
      </c>
      <c r="AV43" s="320">
        <v>-64</v>
      </c>
      <c r="AW43" s="268"/>
      <c r="AX43" s="298">
        <v>0</v>
      </c>
      <c r="AY43" s="299">
        <v>0</v>
      </c>
      <c r="AZ43" s="300">
        <v>0</v>
      </c>
      <c r="BA43" s="320">
        <v>0</v>
      </c>
      <c r="BB43" s="1"/>
    </row>
    <row r="44" spans="1:54" ht="13.4" customHeight="1" x14ac:dyDescent="0.25">
      <c r="A44" s="314" t="s">
        <v>157</v>
      </c>
      <c r="B44" s="320">
        <v>0</v>
      </c>
      <c r="C44" s="318"/>
      <c r="D44" s="320">
        <v>0</v>
      </c>
      <c r="E44" s="318"/>
      <c r="F44" s="320">
        <v>-75705</v>
      </c>
      <c r="G44" s="318"/>
      <c r="H44" s="320">
        <v>-52399</v>
      </c>
      <c r="I44" s="318"/>
      <c r="J44" s="320">
        <v>-49487</v>
      </c>
      <c r="K44" s="318"/>
      <c r="L44" s="320">
        <v>-6078</v>
      </c>
      <c r="M44" s="318"/>
      <c r="N44" s="320">
        <v>-9804</v>
      </c>
      <c r="O44" s="318"/>
      <c r="P44" s="320">
        <v>0</v>
      </c>
      <c r="Q44" s="318"/>
      <c r="R44" s="320">
        <v>0</v>
      </c>
      <c r="S44" s="318"/>
      <c r="T44" s="320">
        <v>0</v>
      </c>
      <c r="U44" s="318"/>
      <c r="V44" s="320">
        <v>-4629</v>
      </c>
      <c r="W44" s="318"/>
      <c r="X44" s="320">
        <v>0</v>
      </c>
      <c r="Y44" s="218"/>
      <c r="Z44" s="298">
        <v>0</v>
      </c>
      <c r="AA44" s="299">
        <v>0</v>
      </c>
      <c r="AB44" s="299">
        <v>0</v>
      </c>
      <c r="AC44" s="300">
        <v>0</v>
      </c>
      <c r="AD44" s="320">
        <v>0</v>
      </c>
      <c r="AE44" s="218"/>
      <c r="AF44" s="298">
        <v>0</v>
      </c>
      <c r="AG44" s="299">
        <v>0</v>
      </c>
      <c r="AH44" s="299">
        <v>0</v>
      </c>
      <c r="AI44" s="300">
        <v>0</v>
      </c>
      <c r="AJ44" s="320">
        <v>0</v>
      </c>
      <c r="AK44" s="218"/>
      <c r="AL44" s="298">
        <v>0</v>
      </c>
      <c r="AM44" s="299">
        <v>0</v>
      </c>
      <c r="AN44" s="299">
        <v>0</v>
      </c>
      <c r="AO44" s="300">
        <v>0</v>
      </c>
      <c r="AP44" s="320">
        <v>0</v>
      </c>
      <c r="AQ44" s="218"/>
      <c r="AR44" s="298">
        <v>0</v>
      </c>
      <c r="AS44" s="299">
        <v>0</v>
      </c>
      <c r="AT44" s="299">
        <v>0</v>
      </c>
      <c r="AU44" s="300">
        <v>0</v>
      </c>
      <c r="AV44" s="320">
        <v>0</v>
      </c>
      <c r="AW44" s="268"/>
      <c r="AX44" s="298">
        <v>0</v>
      </c>
      <c r="AY44" s="299">
        <v>0</v>
      </c>
      <c r="AZ44" s="300">
        <v>0</v>
      </c>
      <c r="BA44" s="320">
        <v>0</v>
      </c>
      <c r="BB44" s="1"/>
    </row>
    <row r="45" spans="1:54" ht="13.4" customHeight="1" x14ac:dyDescent="0.25">
      <c r="A45" s="314" t="s">
        <v>158</v>
      </c>
      <c r="B45" s="320">
        <v>-3523</v>
      </c>
      <c r="C45" s="318"/>
      <c r="D45" s="320">
        <v>-1908</v>
      </c>
      <c r="E45" s="318"/>
      <c r="F45" s="320">
        <v>-2656</v>
      </c>
      <c r="G45" s="318"/>
      <c r="H45" s="320">
        <v>-4189</v>
      </c>
      <c r="I45" s="318"/>
      <c r="J45" s="320">
        <v>-5696</v>
      </c>
      <c r="K45" s="318"/>
      <c r="L45" s="320">
        <v>-7168</v>
      </c>
      <c r="M45" s="318"/>
      <c r="N45" s="320">
        <v>-6516</v>
      </c>
      <c r="O45" s="318"/>
      <c r="P45" s="320">
        <v>-6290</v>
      </c>
      <c r="Q45" s="318"/>
      <c r="R45" s="320">
        <v>-5463</v>
      </c>
      <c r="S45" s="318"/>
      <c r="T45" s="320">
        <v>-7667</v>
      </c>
      <c r="U45" s="318"/>
      <c r="V45" s="320">
        <v>-9749</v>
      </c>
      <c r="W45" s="318"/>
      <c r="X45" s="320">
        <v>-17323</v>
      </c>
      <c r="Y45" s="218"/>
      <c r="Z45" s="298">
        <v>-4910</v>
      </c>
      <c r="AA45" s="299">
        <v>-7217</v>
      </c>
      <c r="AB45" s="299">
        <v>-6057</v>
      </c>
      <c r="AC45" s="300">
        <v>-8140</v>
      </c>
      <c r="AD45" s="320">
        <v>-26324</v>
      </c>
      <c r="AE45" s="218"/>
      <c r="AF45" s="298">
        <v>-8312</v>
      </c>
      <c r="AG45" s="299">
        <v>-10798</v>
      </c>
      <c r="AH45" s="299">
        <v>-9568</v>
      </c>
      <c r="AI45" s="300">
        <v>-8629</v>
      </c>
      <c r="AJ45" s="320">
        <v>-37307</v>
      </c>
      <c r="AK45" s="218"/>
      <c r="AL45" s="298">
        <v>-8934</v>
      </c>
      <c r="AM45" s="299">
        <v>-9180</v>
      </c>
      <c r="AN45" s="299">
        <v>-11362</v>
      </c>
      <c r="AO45" s="300">
        <v>-11371</v>
      </c>
      <c r="AP45" s="320">
        <v>-40847</v>
      </c>
      <c r="AQ45" s="218"/>
      <c r="AR45" s="298">
        <v>-11233</v>
      </c>
      <c r="AS45" s="299">
        <v>-10688</v>
      </c>
      <c r="AT45" s="299">
        <v>-12716</v>
      </c>
      <c r="AU45" s="300">
        <v>-14015</v>
      </c>
      <c r="AV45" s="320">
        <v>-48652</v>
      </c>
      <c r="AW45" s="268"/>
      <c r="AX45" s="298">
        <v>-12471</v>
      </c>
      <c r="AY45" s="299">
        <v>-10946</v>
      </c>
      <c r="AZ45" s="300">
        <v>-12407</v>
      </c>
      <c r="BA45" s="320">
        <v>-35824</v>
      </c>
      <c r="BB45" s="1"/>
    </row>
    <row r="46" spans="1:54" ht="13.4" customHeight="1" x14ac:dyDescent="0.25">
      <c r="A46" s="314" t="s">
        <v>159</v>
      </c>
      <c r="B46" s="320">
        <v>0</v>
      </c>
      <c r="C46" s="318"/>
      <c r="D46" s="320">
        <v>0</v>
      </c>
      <c r="E46" s="318"/>
      <c r="F46" s="320">
        <v>0</v>
      </c>
      <c r="G46" s="318"/>
      <c r="H46" s="320">
        <v>0</v>
      </c>
      <c r="I46" s="318"/>
      <c r="J46" s="320">
        <v>0</v>
      </c>
      <c r="K46" s="318"/>
      <c r="L46" s="320">
        <v>0</v>
      </c>
      <c r="M46" s="318"/>
      <c r="N46" s="320">
        <v>0</v>
      </c>
      <c r="O46" s="318"/>
      <c r="P46" s="320">
        <v>0</v>
      </c>
      <c r="Q46" s="318"/>
      <c r="R46" s="320">
        <v>0</v>
      </c>
      <c r="S46" s="318"/>
      <c r="T46" s="320">
        <v>-12753</v>
      </c>
      <c r="U46" s="318"/>
      <c r="V46" s="320">
        <v>-4994</v>
      </c>
      <c r="W46" s="318"/>
      <c r="X46" s="320">
        <v>0</v>
      </c>
      <c r="Y46" s="218"/>
      <c r="Z46" s="298">
        <v>0</v>
      </c>
      <c r="AA46" s="299">
        <v>0</v>
      </c>
      <c r="AB46" s="299">
        <v>0</v>
      </c>
      <c r="AC46" s="300">
        <v>0</v>
      </c>
      <c r="AD46" s="320">
        <v>0</v>
      </c>
      <c r="AE46" s="218"/>
      <c r="AF46" s="298">
        <v>0</v>
      </c>
      <c r="AG46" s="299">
        <v>0</v>
      </c>
      <c r="AH46" s="299">
        <v>0</v>
      </c>
      <c r="AI46" s="300">
        <v>0</v>
      </c>
      <c r="AJ46" s="320">
        <v>0</v>
      </c>
      <c r="AK46" s="218"/>
      <c r="AL46" s="298">
        <v>0</v>
      </c>
      <c r="AM46" s="299">
        <v>0</v>
      </c>
      <c r="AN46" s="299">
        <v>0</v>
      </c>
      <c r="AO46" s="300">
        <v>0</v>
      </c>
      <c r="AP46" s="320">
        <v>0</v>
      </c>
      <c r="AQ46" s="218"/>
      <c r="AR46" s="298">
        <v>0</v>
      </c>
      <c r="AS46" s="299">
        <v>0</v>
      </c>
      <c r="AT46" s="299">
        <v>0</v>
      </c>
      <c r="AU46" s="300">
        <v>0</v>
      </c>
      <c r="AV46" s="320">
        <v>0</v>
      </c>
      <c r="AW46" s="268"/>
      <c r="AX46" s="298">
        <v>0</v>
      </c>
      <c r="AY46" s="299">
        <v>0</v>
      </c>
      <c r="AZ46" s="300">
        <v>0</v>
      </c>
      <c r="BA46" s="320">
        <v>0</v>
      </c>
      <c r="BB46" s="1"/>
    </row>
    <row r="47" spans="1:54" ht="13.4" customHeight="1" x14ac:dyDescent="0.25">
      <c r="A47" s="314" t="s">
        <v>160</v>
      </c>
      <c r="B47" s="320">
        <v>0</v>
      </c>
      <c r="C47" s="318"/>
      <c r="D47" s="320">
        <v>0</v>
      </c>
      <c r="E47" s="318"/>
      <c r="F47" s="320">
        <v>31880</v>
      </c>
      <c r="G47" s="318"/>
      <c r="H47" s="320">
        <v>57000</v>
      </c>
      <c r="I47" s="318"/>
      <c r="J47" s="320">
        <v>61117</v>
      </c>
      <c r="K47" s="318"/>
      <c r="L47" s="320">
        <v>31937</v>
      </c>
      <c r="M47" s="318"/>
      <c r="N47" s="320">
        <v>100</v>
      </c>
      <c r="O47" s="318"/>
      <c r="P47" s="320">
        <v>9570</v>
      </c>
      <c r="Q47" s="318"/>
      <c r="R47" s="320">
        <v>529</v>
      </c>
      <c r="S47" s="318"/>
      <c r="T47" s="320">
        <v>0</v>
      </c>
      <c r="U47" s="318"/>
      <c r="V47" s="320">
        <v>0</v>
      </c>
      <c r="W47" s="318"/>
      <c r="X47" s="320">
        <v>0</v>
      </c>
      <c r="Y47" s="218"/>
      <c r="Z47" s="298">
        <v>0</v>
      </c>
      <c r="AA47" s="299">
        <v>0</v>
      </c>
      <c r="AB47" s="299">
        <v>0</v>
      </c>
      <c r="AC47" s="300">
        <v>0</v>
      </c>
      <c r="AD47" s="320">
        <v>0</v>
      </c>
      <c r="AE47" s="218"/>
      <c r="AF47" s="298">
        <v>0</v>
      </c>
      <c r="AG47" s="299">
        <v>6346</v>
      </c>
      <c r="AH47" s="299">
        <v>0</v>
      </c>
      <c r="AI47" s="300">
        <v>0</v>
      </c>
      <c r="AJ47" s="320">
        <v>6346</v>
      </c>
      <c r="AK47" s="218"/>
      <c r="AL47" s="298">
        <v>0</v>
      </c>
      <c r="AM47" s="299">
        <v>0</v>
      </c>
      <c r="AN47" s="299">
        <v>0</v>
      </c>
      <c r="AO47" s="300">
        <v>0</v>
      </c>
      <c r="AP47" s="320">
        <v>0</v>
      </c>
      <c r="AQ47" s="218"/>
      <c r="AR47" s="298">
        <v>0</v>
      </c>
      <c r="AS47" s="299">
        <v>0</v>
      </c>
      <c r="AT47" s="299">
        <v>0</v>
      </c>
      <c r="AU47" s="300">
        <v>0</v>
      </c>
      <c r="AV47" s="320">
        <v>0</v>
      </c>
      <c r="AW47" s="268"/>
      <c r="AX47" s="298">
        <v>0</v>
      </c>
      <c r="AY47" s="299">
        <v>0</v>
      </c>
      <c r="AZ47" s="300">
        <v>0</v>
      </c>
      <c r="BA47" s="320">
        <v>0</v>
      </c>
      <c r="BB47" s="1"/>
    </row>
    <row r="48" spans="1:54" ht="13.4" customHeight="1" x14ac:dyDescent="0.25">
      <c r="A48" s="314" t="s">
        <v>161</v>
      </c>
      <c r="B48" s="320">
        <v>0</v>
      </c>
      <c r="C48" s="318"/>
      <c r="D48" s="320">
        <v>0</v>
      </c>
      <c r="E48" s="318"/>
      <c r="F48" s="320">
        <v>0</v>
      </c>
      <c r="G48" s="318"/>
      <c r="H48" s="320">
        <v>0</v>
      </c>
      <c r="I48" s="318"/>
      <c r="J48" s="320">
        <v>0</v>
      </c>
      <c r="K48" s="318"/>
      <c r="L48" s="320">
        <v>0</v>
      </c>
      <c r="M48" s="318"/>
      <c r="N48" s="320">
        <v>0</v>
      </c>
      <c r="O48" s="318"/>
      <c r="P48" s="320">
        <v>0</v>
      </c>
      <c r="Q48" s="318"/>
      <c r="R48" s="320">
        <v>0</v>
      </c>
      <c r="S48" s="318"/>
      <c r="T48" s="320">
        <v>0</v>
      </c>
      <c r="U48" s="318"/>
      <c r="V48" s="320">
        <v>449</v>
      </c>
      <c r="W48" s="318"/>
      <c r="X48" s="320">
        <v>0</v>
      </c>
      <c r="Y48" s="218"/>
      <c r="Z48" s="298">
        <v>0</v>
      </c>
      <c r="AA48" s="299">
        <v>0</v>
      </c>
      <c r="AB48" s="299">
        <v>0</v>
      </c>
      <c r="AC48" s="300">
        <v>0</v>
      </c>
      <c r="AD48" s="320">
        <v>0</v>
      </c>
      <c r="AE48" s="218"/>
      <c r="AF48" s="298">
        <v>0</v>
      </c>
      <c r="AG48" s="299">
        <v>0</v>
      </c>
      <c r="AH48" s="299">
        <v>0</v>
      </c>
      <c r="AI48" s="300">
        <v>0</v>
      </c>
      <c r="AJ48" s="320">
        <v>0</v>
      </c>
      <c r="AK48" s="218"/>
      <c r="AL48" s="298">
        <v>0</v>
      </c>
      <c r="AM48" s="299">
        <v>0</v>
      </c>
      <c r="AN48" s="299">
        <v>0</v>
      </c>
      <c r="AO48" s="300">
        <v>0</v>
      </c>
      <c r="AP48" s="320">
        <v>0</v>
      </c>
      <c r="AQ48" s="218"/>
      <c r="AR48" s="298">
        <v>0</v>
      </c>
      <c r="AS48" s="299">
        <v>0</v>
      </c>
      <c r="AT48" s="299">
        <v>0</v>
      </c>
      <c r="AU48" s="300">
        <v>0</v>
      </c>
      <c r="AV48" s="320">
        <v>0</v>
      </c>
      <c r="AW48" s="268"/>
      <c r="AX48" s="298">
        <v>0</v>
      </c>
      <c r="AY48" s="299">
        <v>0</v>
      </c>
      <c r="AZ48" s="300">
        <v>0</v>
      </c>
      <c r="BA48" s="320">
        <v>0</v>
      </c>
      <c r="BB48" s="1"/>
    </row>
    <row r="49" spans="1:54" ht="13.4" customHeight="1" x14ac:dyDescent="0.25">
      <c r="A49" s="314" t="s">
        <v>162</v>
      </c>
      <c r="B49" s="320">
        <v>0</v>
      </c>
      <c r="C49" s="318"/>
      <c r="D49" s="320">
        <v>0</v>
      </c>
      <c r="E49" s="318"/>
      <c r="F49" s="320">
        <v>0</v>
      </c>
      <c r="G49" s="318"/>
      <c r="H49" s="320">
        <v>256</v>
      </c>
      <c r="I49" s="318"/>
      <c r="J49" s="320">
        <v>0</v>
      </c>
      <c r="K49" s="318"/>
      <c r="L49" s="320">
        <v>0</v>
      </c>
      <c r="M49" s="318"/>
      <c r="N49" s="320">
        <v>177</v>
      </c>
      <c r="O49" s="318"/>
      <c r="P49" s="320">
        <v>0</v>
      </c>
      <c r="Q49" s="318"/>
      <c r="R49" s="320">
        <v>0</v>
      </c>
      <c r="S49" s="318"/>
      <c r="T49" s="320">
        <v>1750</v>
      </c>
      <c r="U49" s="318"/>
      <c r="V49" s="320">
        <v>137</v>
      </c>
      <c r="W49" s="318"/>
      <c r="X49" s="320">
        <v>0</v>
      </c>
      <c r="Y49" s="218"/>
      <c r="Z49" s="298">
        <v>0</v>
      </c>
      <c r="AA49" s="299">
        <v>0</v>
      </c>
      <c r="AB49" s="299">
        <v>0</v>
      </c>
      <c r="AC49" s="300">
        <v>0</v>
      </c>
      <c r="AD49" s="320">
        <v>0</v>
      </c>
      <c r="AE49" s="218"/>
      <c r="AF49" s="298">
        <v>0</v>
      </c>
      <c r="AG49" s="299">
        <v>0</v>
      </c>
      <c r="AH49" s="299">
        <v>3585</v>
      </c>
      <c r="AI49" s="300">
        <v>282</v>
      </c>
      <c r="AJ49" s="320">
        <v>4513</v>
      </c>
      <c r="AK49" s="218"/>
      <c r="AL49" s="298">
        <v>0</v>
      </c>
      <c r="AM49" s="299">
        <v>0</v>
      </c>
      <c r="AN49" s="299">
        <v>0</v>
      </c>
      <c r="AO49" s="300">
        <v>401</v>
      </c>
      <c r="AP49" s="320">
        <v>886</v>
      </c>
      <c r="AQ49" s="218"/>
      <c r="AR49" s="298">
        <v>318</v>
      </c>
      <c r="AS49" s="299">
        <v>205</v>
      </c>
      <c r="AT49" s="299">
        <v>27</v>
      </c>
      <c r="AU49" s="300">
        <v>90</v>
      </c>
      <c r="AV49" s="320">
        <v>640</v>
      </c>
      <c r="AW49" s="268"/>
      <c r="AX49" s="298">
        <v>670</v>
      </c>
      <c r="AY49" s="299">
        <v>177</v>
      </c>
      <c r="AZ49" s="300">
        <v>786</v>
      </c>
      <c r="BA49" s="320">
        <v>1633</v>
      </c>
      <c r="BB49" s="1"/>
    </row>
    <row r="50" spans="1:54" ht="13.4" customHeight="1" x14ac:dyDescent="0.25">
      <c r="A50" s="314" t="s">
        <v>163</v>
      </c>
      <c r="B50" s="320">
        <v>0</v>
      </c>
      <c r="C50" s="318"/>
      <c r="D50" s="320">
        <v>0</v>
      </c>
      <c r="E50" s="318"/>
      <c r="F50" s="320">
        <v>0</v>
      </c>
      <c r="G50" s="318"/>
      <c r="H50" s="320">
        <v>0</v>
      </c>
      <c r="I50" s="318"/>
      <c r="J50" s="320">
        <v>0</v>
      </c>
      <c r="K50" s="318"/>
      <c r="L50" s="320">
        <v>0</v>
      </c>
      <c r="M50" s="318"/>
      <c r="N50" s="320">
        <v>0</v>
      </c>
      <c r="O50" s="318"/>
      <c r="P50" s="320">
        <v>0</v>
      </c>
      <c r="Q50" s="318"/>
      <c r="R50" s="320">
        <v>0</v>
      </c>
      <c r="S50" s="318"/>
      <c r="T50" s="320">
        <v>0</v>
      </c>
      <c r="U50" s="318"/>
      <c r="V50" s="320">
        <v>0</v>
      </c>
      <c r="W50" s="318"/>
      <c r="X50" s="320">
        <v>0</v>
      </c>
      <c r="Y50" s="218"/>
      <c r="Z50" s="298">
        <v>2075</v>
      </c>
      <c r="AA50" s="299">
        <v>1549</v>
      </c>
      <c r="AB50" s="299">
        <v>0</v>
      </c>
      <c r="AC50" s="300">
        <v>0</v>
      </c>
      <c r="AD50" s="320">
        <v>3624</v>
      </c>
      <c r="AE50" s="218"/>
      <c r="AF50" s="298">
        <v>0</v>
      </c>
      <c r="AG50" s="299">
        <v>0</v>
      </c>
      <c r="AH50" s="299">
        <v>0</v>
      </c>
      <c r="AI50" s="300">
        <v>0</v>
      </c>
      <c r="AJ50" s="320">
        <v>0</v>
      </c>
      <c r="AK50" s="218"/>
      <c r="AL50" s="298">
        <v>0</v>
      </c>
      <c r="AM50" s="299">
        <v>0</v>
      </c>
      <c r="AN50" s="299">
        <v>0</v>
      </c>
      <c r="AO50" s="300">
        <v>0</v>
      </c>
      <c r="AP50" s="320">
        <v>0</v>
      </c>
      <c r="AQ50" s="218"/>
      <c r="AR50" s="298">
        <v>0</v>
      </c>
      <c r="AS50" s="299">
        <v>0</v>
      </c>
      <c r="AT50" s="299">
        <v>0</v>
      </c>
      <c r="AU50" s="300">
        <v>0</v>
      </c>
      <c r="AV50" s="320">
        <v>0</v>
      </c>
      <c r="AW50" s="268"/>
      <c r="AX50" s="298">
        <v>0</v>
      </c>
      <c r="AY50" s="299">
        <v>0</v>
      </c>
      <c r="AZ50" s="300">
        <v>0</v>
      </c>
      <c r="BA50" s="320">
        <v>0</v>
      </c>
      <c r="BB50" s="1"/>
    </row>
    <row r="51" spans="1:54" ht="13.4" customHeight="1" x14ac:dyDescent="0.25">
      <c r="A51" s="314" t="s">
        <v>392</v>
      </c>
      <c r="B51" s="320">
        <v>0</v>
      </c>
      <c r="C51" s="318"/>
      <c r="D51" s="320">
        <v>0</v>
      </c>
      <c r="E51" s="318"/>
      <c r="F51" s="320">
        <v>0</v>
      </c>
      <c r="G51" s="318"/>
      <c r="H51" s="320">
        <v>0</v>
      </c>
      <c r="I51" s="318"/>
      <c r="J51" s="320">
        <v>0</v>
      </c>
      <c r="K51" s="318"/>
      <c r="L51" s="320">
        <v>0</v>
      </c>
      <c r="M51" s="318"/>
      <c r="N51" s="320">
        <v>0</v>
      </c>
      <c r="O51" s="318"/>
      <c r="P51" s="320">
        <v>0</v>
      </c>
      <c r="Q51" s="318"/>
      <c r="R51" s="320">
        <v>0</v>
      </c>
      <c r="S51" s="318"/>
      <c r="T51" s="320">
        <v>0</v>
      </c>
      <c r="U51" s="318"/>
      <c r="V51" s="320">
        <v>0</v>
      </c>
      <c r="W51" s="318"/>
      <c r="X51" s="320">
        <v>0</v>
      </c>
      <c r="Y51" s="218"/>
      <c r="Z51" s="298">
        <v>0</v>
      </c>
      <c r="AA51" s="299">
        <v>0</v>
      </c>
      <c r="AB51" s="299">
        <v>0</v>
      </c>
      <c r="AC51" s="300">
        <v>0</v>
      </c>
      <c r="AD51" s="320">
        <v>0</v>
      </c>
      <c r="AE51" s="218"/>
      <c r="AF51" s="298">
        <v>0</v>
      </c>
      <c r="AG51" s="299">
        <v>0</v>
      </c>
      <c r="AH51" s="299">
        <v>0</v>
      </c>
      <c r="AI51" s="300">
        <v>0</v>
      </c>
      <c r="AJ51" s="320">
        <v>0</v>
      </c>
      <c r="AK51" s="218"/>
      <c r="AL51" s="298">
        <v>0</v>
      </c>
      <c r="AM51" s="299">
        <v>0</v>
      </c>
      <c r="AN51" s="299">
        <v>0</v>
      </c>
      <c r="AO51" s="300">
        <v>0</v>
      </c>
      <c r="AP51" s="320">
        <v>0</v>
      </c>
      <c r="AQ51" s="218"/>
      <c r="AR51" s="298">
        <v>0</v>
      </c>
      <c r="AS51" s="299">
        <v>0</v>
      </c>
      <c r="AT51" s="299">
        <v>0</v>
      </c>
      <c r="AU51" s="300">
        <v>-12016</v>
      </c>
      <c r="AV51" s="320">
        <v>-12016</v>
      </c>
      <c r="AW51" s="268"/>
      <c r="AX51" s="298">
        <v>0</v>
      </c>
      <c r="AY51" s="299">
        <v>0</v>
      </c>
      <c r="AZ51" s="300">
        <v>27732</v>
      </c>
      <c r="BA51" s="320">
        <v>27732</v>
      </c>
      <c r="BB51" s="1"/>
    </row>
    <row r="52" spans="1:54" ht="13.4" customHeight="1" x14ac:dyDescent="0.25">
      <c r="A52" s="314" t="s">
        <v>164</v>
      </c>
      <c r="B52" s="321">
        <v>0</v>
      </c>
      <c r="C52" s="318"/>
      <c r="D52" s="321">
        <v>0</v>
      </c>
      <c r="E52" s="318"/>
      <c r="F52" s="321">
        <v>0</v>
      </c>
      <c r="G52" s="318"/>
      <c r="H52" s="321">
        <v>0</v>
      </c>
      <c r="I52" s="318"/>
      <c r="J52" s="321">
        <v>0</v>
      </c>
      <c r="K52" s="318"/>
      <c r="L52" s="321">
        <v>0</v>
      </c>
      <c r="M52" s="318"/>
      <c r="N52" s="321">
        <v>0</v>
      </c>
      <c r="O52" s="318"/>
      <c r="P52" s="321">
        <v>0</v>
      </c>
      <c r="Q52" s="318"/>
      <c r="R52" s="321">
        <v>0</v>
      </c>
      <c r="S52" s="318"/>
      <c r="T52" s="321">
        <v>-512</v>
      </c>
      <c r="U52" s="318"/>
      <c r="V52" s="321">
        <v>561</v>
      </c>
      <c r="W52" s="318"/>
      <c r="X52" s="321">
        <v>0</v>
      </c>
      <c r="Y52" s="218"/>
      <c r="Z52" s="301">
        <v>0</v>
      </c>
      <c r="AA52" s="302">
        <v>775</v>
      </c>
      <c r="AB52" s="302">
        <v>0</v>
      </c>
      <c r="AC52" s="303">
        <v>1710</v>
      </c>
      <c r="AD52" s="321">
        <v>2485</v>
      </c>
      <c r="AE52" s="218"/>
      <c r="AF52" s="301">
        <v>785</v>
      </c>
      <c r="AG52" s="302">
        <v>442</v>
      </c>
      <c r="AH52" s="302">
        <v>1915</v>
      </c>
      <c r="AI52" s="303">
        <v>1392</v>
      </c>
      <c r="AJ52" s="321">
        <v>3888</v>
      </c>
      <c r="AK52" s="218"/>
      <c r="AL52" s="301">
        <v>-1956</v>
      </c>
      <c r="AM52" s="302">
        <v>1287</v>
      </c>
      <c r="AN52" s="302">
        <v>-1796</v>
      </c>
      <c r="AO52" s="303">
        <v>-114</v>
      </c>
      <c r="AP52" s="321">
        <v>-3064</v>
      </c>
      <c r="AQ52" s="218"/>
      <c r="AR52" s="301">
        <v>395</v>
      </c>
      <c r="AS52" s="302">
        <v>-447</v>
      </c>
      <c r="AT52" s="302">
        <v>461</v>
      </c>
      <c r="AU52" s="303">
        <v>0</v>
      </c>
      <c r="AV52" s="321">
        <v>409</v>
      </c>
      <c r="AW52" s="268"/>
      <c r="AX52" s="301">
        <v>903</v>
      </c>
      <c r="AY52" s="302">
        <v>217</v>
      </c>
      <c r="AZ52" s="303">
        <v>436</v>
      </c>
      <c r="BA52" s="321">
        <v>1556</v>
      </c>
      <c r="BB52" s="592"/>
    </row>
    <row r="53" spans="1:54" ht="13.4" customHeight="1" x14ac:dyDescent="0.25">
      <c r="A53" s="314" t="s">
        <v>165</v>
      </c>
      <c r="B53" s="322">
        <v>-18080</v>
      </c>
      <c r="C53" s="318"/>
      <c r="D53" s="322">
        <v>-20537</v>
      </c>
      <c r="E53" s="318"/>
      <c r="F53" s="322">
        <v>-71410</v>
      </c>
      <c r="G53" s="318"/>
      <c r="H53" s="322">
        <v>-62177</v>
      </c>
      <c r="I53" s="318"/>
      <c r="J53" s="322">
        <v>-58056</v>
      </c>
      <c r="K53" s="318"/>
      <c r="L53" s="322">
        <v>-57595</v>
      </c>
      <c r="M53" s="318"/>
      <c r="N53" s="322">
        <v>-123865</v>
      </c>
      <c r="O53" s="318"/>
      <c r="P53" s="322">
        <v>-34330</v>
      </c>
      <c r="Q53" s="318"/>
      <c r="R53" s="322">
        <v>-232268</v>
      </c>
      <c r="S53" s="318"/>
      <c r="T53" s="322">
        <v>-98931</v>
      </c>
      <c r="U53" s="318"/>
      <c r="V53" s="322">
        <v>-306984</v>
      </c>
      <c r="W53" s="318"/>
      <c r="X53" s="322">
        <v>-217190</v>
      </c>
      <c r="Y53" s="218"/>
      <c r="Z53" s="304">
        <v>-50400</v>
      </c>
      <c r="AA53" s="305">
        <v>-28811</v>
      </c>
      <c r="AB53" s="305">
        <v>-160108</v>
      </c>
      <c r="AC53" s="306">
        <v>-26219</v>
      </c>
      <c r="AD53" s="322">
        <v>-265538</v>
      </c>
      <c r="AE53" s="218"/>
      <c r="AF53" s="304">
        <v>-27452</v>
      </c>
      <c r="AG53" s="305">
        <v>-227249</v>
      </c>
      <c r="AH53" s="305">
        <v>-22805</v>
      </c>
      <c r="AI53" s="306">
        <v>-24283</v>
      </c>
      <c r="AJ53" s="322">
        <v>-301789</v>
      </c>
      <c r="AK53" s="218"/>
      <c r="AL53" s="304">
        <v>62298</v>
      </c>
      <c r="AM53" s="305">
        <v>-26364</v>
      </c>
      <c r="AN53" s="305">
        <v>-21955</v>
      </c>
      <c r="AO53" s="306">
        <v>-24573</v>
      </c>
      <c r="AP53" s="322">
        <v>-10594</v>
      </c>
      <c r="AQ53" s="218"/>
      <c r="AR53" s="304">
        <v>-49568</v>
      </c>
      <c r="AS53" s="305">
        <v>-299940</v>
      </c>
      <c r="AT53" s="305">
        <v>-32046</v>
      </c>
      <c r="AU53" s="306">
        <v>-38612</v>
      </c>
      <c r="AV53" s="322">
        <v>-420166</v>
      </c>
      <c r="AW53" s="268"/>
      <c r="AX53" s="304">
        <v>-29363</v>
      </c>
      <c r="AY53" s="305">
        <v>-24453</v>
      </c>
      <c r="AZ53" s="306">
        <v>6003</v>
      </c>
      <c r="BA53" s="322">
        <v>-47813</v>
      </c>
      <c r="BB53" s="592"/>
    </row>
    <row r="54" spans="1:54" ht="13.4" customHeight="1" x14ac:dyDescent="0.25">
      <c r="A54" s="313" t="s">
        <v>166</v>
      </c>
      <c r="B54" s="317"/>
      <c r="C54" s="318"/>
      <c r="D54" s="317"/>
      <c r="E54" s="318"/>
      <c r="F54" s="317"/>
      <c r="G54" s="318"/>
      <c r="H54" s="317"/>
      <c r="I54" s="318"/>
      <c r="J54" s="317"/>
      <c r="K54" s="318"/>
      <c r="L54" s="317"/>
      <c r="M54" s="318"/>
      <c r="N54" s="317"/>
      <c r="O54" s="318"/>
      <c r="P54" s="317"/>
      <c r="Q54" s="318"/>
      <c r="R54" s="317"/>
      <c r="S54" s="318"/>
      <c r="T54" s="317"/>
      <c r="U54" s="318"/>
      <c r="V54" s="317" t="s">
        <v>391</v>
      </c>
      <c r="W54" s="318"/>
      <c r="X54" s="317"/>
      <c r="Y54" s="218"/>
      <c r="Z54" s="256"/>
      <c r="AA54" s="257"/>
      <c r="AB54" s="257"/>
      <c r="AC54" s="258"/>
      <c r="AD54" s="317"/>
      <c r="AE54" s="218"/>
      <c r="AF54" s="256"/>
      <c r="AG54" s="257"/>
      <c r="AH54" s="257"/>
      <c r="AI54" s="258"/>
      <c r="AJ54" s="317"/>
      <c r="AK54" s="218"/>
      <c r="AL54" s="256"/>
      <c r="AM54" s="257"/>
      <c r="AN54" s="257"/>
      <c r="AO54" s="258"/>
      <c r="AP54" s="317"/>
      <c r="AQ54" s="218"/>
      <c r="AR54" s="256"/>
      <c r="AS54" s="257"/>
      <c r="AT54" s="257"/>
      <c r="AU54" s="258"/>
      <c r="AV54" s="317"/>
      <c r="AW54" s="268"/>
      <c r="AX54" s="256"/>
      <c r="AY54" s="257"/>
      <c r="AZ54" s="258"/>
      <c r="BA54" s="317"/>
      <c r="BB54" s="1"/>
    </row>
    <row r="55" spans="1:54" ht="13.4" customHeight="1" x14ac:dyDescent="0.25">
      <c r="A55" s="314" t="s">
        <v>167</v>
      </c>
      <c r="B55" s="320">
        <v>6021</v>
      </c>
      <c r="C55" s="318"/>
      <c r="D55" s="320">
        <v>11361</v>
      </c>
      <c r="E55" s="318"/>
      <c r="F55" s="320">
        <v>9600</v>
      </c>
      <c r="G55" s="318"/>
      <c r="H55" s="320">
        <v>1630</v>
      </c>
      <c r="I55" s="318"/>
      <c r="J55" s="320">
        <v>0</v>
      </c>
      <c r="K55" s="318"/>
      <c r="L55" s="320">
        <v>0</v>
      </c>
      <c r="M55" s="318"/>
      <c r="N55" s="320">
        <v>0</v>
      </c>
      <c r="O55" s="318"/>
      <c r="P55" s="320">
        <v>0</v>
      </c>
      <c r="Q55" s="318"/>
      <c r="R55" s="320">
        <v>408500</v>
      </c>
      <c r="S55" s="318"/>
      <c r="T55" s="320">
        <v>113712</v>
      </c>
      <c r="U55" s="318"/>
      <c r="V55" s="320">
        <v>482800</v>
      </c>
      <c r="W55" s="318"/>
      <c r="X55" s="320">
        <v>367500</v>
      </c>
      <c r="Y55" s="218"/>
      <c r="Z55" s="298">
        <v>214999</v>
      </c>
      <c r="AA55" s="299">
        <v>55000</v>
      </c>
      <c r="AB55" s="299">
        <v>246009</v>
      </c>
      <c r="AC55" s="300">
        <v>82000</v>
      </c>
      <c r="AD55" s="320">
        <v>598008</v>
      </c>
      <c r="AE55" s="218"/>
      <c r="AF55" s="298">
        <v>87000</v>
      </c>
      <c r="AG55" s="299">
        <v>360000</v>
      </c>
      <c r="AH55" s="299">
        <v>165004</v>
      </c>
      <c r="AI55" s="300">
        <v>125071</v>
      </c>
      <c r="AJ55" s="320">
        <v>737075</v>
      </c>
      <c r="AK55" s="218"/>
      <c r="AL55" s="298">
        <v>179532</v>
      </c>
      <c r="AM55" s="299">
        <v>131817</v>
      </c>
      <c r="AN55" s="299">
        <v>279159</v>
      </c>
      <c r="AO55" s="300">
        <v>215487</v>
      </c>
      <c r="AP55" s="320">
        <v>805995</v>
      </c>
      <c r="AQ55" s="218"/>
      <c r="AR55" s="298">
        <v>245096</v>
      </c>
      <c r="AS55" s="299">
        <v>447842</v>
      </c>
      <c r="AT55" s="299">
        <v>233440</v>
      </c>
      <c r="AU55" s="300">
        <v>214229</v>
      </c>
      <c r="AV55" s="320">
        <v>1140607</v>
      </c>
      <c r="AW55" s="268"/>
      <c r="AX55" s="298">
        <v>277785</v>
      </c>
      <c r="AY55" s="299">
        <v>356300</v>
      </c>
      <c r="AZ55" s="300">
        <v>409515</v>
      </c>
      <c r="BA55" s="320">
        <v>1043600</v>
      </c>
      <c r="BB55" s="1"/>
    </row>
    <row r="56" spans="1:54" ht="13.4" customHeight="1" x14ac:dyDescent="0.25">
      <c r="A56" s="314" t="s">
        <v>168</v>
      </c>
      <c r="B56" s="320">
        <v>0</v>
      </c>
      <c r="C56" s="318"/>
      <c r="D56" s="320">
        <v>0</v>
      </c>
      <c r="E56" s="318"/>
      <c r="F56" s="320">
        <v>0</v>
      </c>
      <c r="G56" s="318"/>
      <c r="H56" s="320">
        <v>0</v>
      </c>
      <c r="I56" s="318"/>
      <c r="J56" s="320">
        <v>0</v>
      </c>
      <c r="K56" s="318"/>
      <c r="L56" s="320">
        <v>0</v>
      </c>
      <c r="M56" s="318"/>
      <c r="N56" s="320">
        <v>0</v>
      </c>
      <c r="O56" s="318"/>
      <c r="P56" s="320">
        <v>0</v>
      </c>
      <c r="Q56" s="318"/>
      <c r="R56" s="320">
        <v>0</v>
      </c>
      <c r="S56" s="318"/>
      <c r="T56" s="320">
        <v>0</v>
      </c>
      <c r="U56" s="318"/>
      <c r="V56" s="320">
        <v>0</v>
      </c>
      <c r="W56" s="318"/>
      <c r="X56" s="320">
        <v>275000</v>
      </c>
      <c r="Y56" s="218"/>
      <c r="Z56" s="298">
        <v>0</v>
      </c>
      <c r="AA56" s="299">
        <v>0</v>
      </c>
      <c r="AB56" s="299">
        <v>0</v>
      </c>
      <c r="AC56" s="300">
        <v>0</v>
      </c>
      <c r="AD56" s="320">
        <v>0</v>
      </c>
      <c r="AE56" s="218"/>
      <c r="AF56" s="298">
        <v>0</v>
      </c>
      <c r="AG56" s="299">
        <v>0</v>
      </c>
      <c r="AH56" s="299">
        <v>0</v>
      </c>
      <c r="AI56" s="300">
        <v>0</v>
      </c>
      <c r="AJ56" s="320">
        <v>0</v>
      </c>
      <c r="AK56" s="218"/>
      <c r="AL56" s="298">
        <v>0</v>
      </c>
      <c r="AM56" s="299">
        <v>0</v>
      </c>
      <c r="AN56" s="299">
        <v>0</v>
      </c>
      <c r="AO56" s="300">
        <v>400000</v>
      </c>
      <c r="AP56" s="320">
        <v>400000</v>
      </c>
      <c r="AQ56" s="218"/>
      <c r="AR56" s="298">
        <v>0</v>
      </c>
      <c r="AS56" s="299">
        <v>0</v>
      </c>
      <c r="AT56" s="299">
        <v>0</v>
      </c>
      <c r="AU56" s="300">
        <v>0</v>
      </c>
      <c r="AV56" s="320">
        <v>0</v>
      </c>
      <c r="AW56" s="268"/>
      <c r="AX56" s="298">
        <v>0</v>
      </c>
      <c r="AY56" s="299">
        <v>0</v>
      </c>
      <c r="AZ56" s="300">
        <v>210500</v>
      </c>
      <c r="BA56" s="320">
        <v>210500</v>
      </c>
      <c r="BB56" s="1"/>
    </row>
    <row r="57" spans="1:54" ht="13.4" customHeight="1" x14ac:dyDescent="0.25">
      <c r="A57" s="314" t="s">
        <v>169</v>
      </c>
      <c r="B57" s="320">
        <v>0</v>
      </c>
      <c r="C57" s="318"/>
      <c r="D57" s="320">
        <v>-307</v>
      </c>
      <c r="E57" s="318"/>
      <c r="F57" s="320">
        <v>-1386</v>
      </c>
      <c r="G57" s="318"/>
      <c r="H57" s="320">
        <v>-2620</v>
      </c>
      <c r="I57" s="318"/>
      <c r="J57" s="320">
        <v>-3251</v>
      </c>
      <c r="K57" s="318"/>
      <c r="L57" s="320">
        <v>-3219</v>
      </c>
      <c r="M57" s="318"/>
      <c r="N57" s="320">
        <v>-13848</v>
      </c>
      <c r="O57" s="318"/>
      <c r="P57" s="320">
        <v>-5222</v>
      </c>
      <c r="Q57" s="318"/>
      <c r="R57" s="320">
        <v>-179500</v>
      </c>
      <c r="S57" s="318"/>
      <c r="T57" s="320">
        <v>-104125</v>
      </c>
      <c r="U57" s="318"/>
      <c r="V57" s="320">
        <v>-273490</v>
      </c>
      <c r="W57" s="318"/>
      <c r="X57" s="320">
        <v>-581920</v>
      </c>
      <c r="Y57" s="218"/>
      <c r="Z57" s="298">
        <f>-73310+Z60</f>
        <v>-73318</v>
      </c>
      <c r="AA57" s="299">
        <v>-162014</v>
      </c>
      <c r="AB57" s="299">
        <f>-96797+AB60</f>
        <v>-96859</v>
      </c>
      <c r="AC57" s="300">
        <v>-98501</v>
      </c>
      <c r="AD57" s="320">
        <f>-430692-AD60</f>
        <v>-430622</v>
      </c>
      <c r="AE57" s="218"/>
      <c r="AF57" s="298">
        <v>-82725</v>
      </c>
      <c r="AG57" s="299">
        <v>-165046</v>
      </c>
      <c r="AH57" s="299">
        <v>-150511</v>
      </c>
      <c r="AI57" s="300">
        <v>-141631</v>
      </c>
      <c r="AJ57" s="320">
        <f>-540142-AJ60</f>
        <v>-539913</v>
      </c>
      <c r="AK57" s="218"/>
      <c r="AL57" s="298">
        <v>-237929</v>
      </c>
      <c r="AM57" s="299">
        <v>-252788</v>
      </c>
      <c r="AN57" s="299">
        <v>-168687</v>
      </c>
      <c r="AO57" s="300">
        <v>-318628</v>
      </c>
      <c r="AP57" s="320">
        <v>-974781</v>
      </c>
      <c r="AQ57" s="218"/>
      <c r="AR57" s="298">
        <v>-206692</v>
      </c>
      <c r="AS57" s="299">
        <v>-268305</v>
      </c>
      <c r="AT57" s="299">
        <v>-206035</v>
      </c>
      <c r="AU57" s="300">
        <v>-266664</v>
      </c>
      <c r="AV57" s="320">
        <v>-947696</v>
      </c>
      <c r="AW57" s="268"/>
      <c r="AX57" s="298">
        <v>-74392</v>
      </c>
      <c r="AY57" s="299">
        <v>-218054</v>
      </c>
      <c r="AZ57" s="300">
        <v>-310603</v>
      </c>
      <c r="BA57" s="320">
        <v>-603049</v>
      </c>
      <c r="BB57" s="1"/>
    </row>
    <row r="58" spans="1:54" ht="13.4" customHeight="1" x14ac:dyDescent="0.25">
      <c r="A58" s="314" t="s">
        <v>170</v>
      </c>
      <c r="B58" s="320">
        <v>0</v>
      </c>
      <c r="C58" s="318"/>
      <c r="D58" s="320">
        <v>0</v>
      </c>
      <c r="E58" s="318"/>
      <c r="F58" s="320">
        <v>0</v>
      </c>
      <c r="G58" s="318"/>
      <c r="H58" s="320">
        <v>0</v>
      </c>
      <c r="I58" s="318"/>
      <c r="J58" s="320">
        <v>0</v>
      </c>
      <c r="K58" s="318"/>
      <c r="L58" s="320">
        <v>0</v>
      </c>
      <c r="M58" s="318"/>
      <c r="N58" s="320">
        <v>0</v>
      </c>
      <c r="O58" s="318"/>
      <c r="P58" s="320">
        <v>0</v>
      </c>
      <c r="Q58" s="318"/>
      <c r="R58" s="320">
        <v>0</v>
      </c>
      <c r="S58" s="318"/>
      <c r="T58" s="320">
        <v>0</v>
      </c>
      <c r="U58" s="318"/>
      <c r="V58" s="320">
        <v>0</v>
      </c>
      <c r="W58" s="318"/>
      <c r="X58" s="320">
        <v>0</v>
      </c>
      <c r="Y58" s="218"/>
      <c r="Z58" s="298">
        <v>0</v>
      </c>
      <c r="AA58" s="299">
        <v>0</v>
      </c>
      <c r="AB58" s="299">
        <v>0</v>
      </c>
      <c r="AC58" s="300">
        <v>0</v>
      </c>
      <c r="AD58" s="320">
        <v>0</v>
      </c>
      <c r="AE58" s="218"/>
      <c r="AF58" s="298">
        <v>0</v>
      </c>
      <c r="AG58" s="299">
        <v>0</v>
      </c>
      <c r="AH58" s="299">
        <v>0</v>
      </c>
      <c r="AI58" s="300">
        <v>0</v>
      </c>
      <c r="AJ58" s="320">
        <v>0</v>
      </c>
      <c r="AK58" s="218"/>
      <c r="AL58" s="298">
        <v>0</v>
      </c>
      <c r="AM58" s="299">
        <v>0</v>
      </c>
      <c r="AN58" s="299">
        <v>0</v>
      </c>
      <c r="AO58" s="300">
        <v>-275000</v>
      </c>
      <c r="AP58" s="320">
        <v>-275000</v>
      </c>
      <c r="AQ58" s="218"/>
      <c r="AR58" s="298">
        <v>0</v>
      </c>
      <c r="AS58" s="299">
        <v>0</v>
      </c>
      <c r="AT58" s="299">
        <v>0</v>
      </c>
      <c r="AU58" s="300">
        <v>0</v>
      </c>
      <c r="AV58" s="320">
        <v>0</v>
      </c>
      <c r="AW58" s="268"/>
      <c r="AX58" s="298">
        <v>0</v>
      </c>
      <c r="AY58" s="299">
        <v>0</v>
      </c>
      <c r="AZ58" s="300">
        <v>0</v>
      </c>
      <c r="BA58" s="320">
        <v>0</v>
      </c>
      <c r="BB58" s="1"/>
    </row>
    <row r="59" spans="1:54" ht="13.4" customHeight="1" x14ac:dyDescent="0.25">
      <c r="A59" s="314" t="s">
        <v>171</v>
      </c>
      <c r="B59" s="320">
        <v>0</v>
      </c>
      <c r="C59" s="318"/>
      <c r="D59" s="320">
        <v>0</v>
      </c>
      <c r="E59" s="318"/>
      <c r="F59" s="320">
        <v>0</v>
      </c>
      <c r="G59" s="318"/>
      <c r="H59" s="320">
        <v>0</v>
      </c>
      <c r="I59" s="318"/>
      <c r="J59" s="320">
        <v>0</v>
      </c>
      <c r="K59" s="318"/>
      <c r="L59" s="320">
        <v>0</v>
      </c>
      <c r="M59" s="318"/>
      <c r="N59" s="320">
        <v>0</v>
      </c>
      <c r="O59" s="318"/>
      <c r="P59" s="320">
        <v>0</v>
      </c>
      <c r="Q59" s="318"/>
      <c r="R59" s="320">
        <v>0</v>
      </c>
      <c r="S59" s="318"/>
      <c r="T59" s="320">
        <v>0</v>
      </c>
      <c r="U59" s="318"/>
      <c r="V59" s="320">
        <v>0</v>
      </c>
      <c r="W59" s="318"/>
      <c r="X59" s="320">
        <v>0</v>
      </c>
      <c r="Y59" s="218"/>
      <c r="Z59" s="298">
        <v>0</v>
      </c>
      <c r="AA59" s="299">
        <v>0</v>
      </c>
      <c r="AB59" s="299">
        <v>0</v>
      </c>
      <c r="AC59" s="300">
        <v>0</v>
      </c>
      <c r="AD59" s="320">
        <v>0</v>
      </c>
      <c r="AE59" s="218"/>
      <c r="AF59" s="298">
        <v>0</v>
      </c>
      <c r="AG59" s="299">
        <v>0</v>
      </c>
      <c r="AH59" s="299">
        <v>0</v>
      </c>
      <c r="AI59" s="300">
        <v>0</v>
      </c>
      <c r="AJ59" s="320">
        <v>0</v>
      </c>
      <c r="AK59" s="218"/>
      <c r="AL59" s="298">
        <v>0</v>
      </c>
      <c r="AM59" s="299">
        <v>0</v>
      </c>
      <c r="AN59" s="299">
        <v>0</v>
      </c>
      <c r="AO59" s="300">
        <v>-14438</v>
      </c>
      <c r="AP59" s="320">
        <v>-14438</v>
      </c>
      <c r="AQ59" s="218"/>
      <c r="AR59" s="298">
        <v>0</v>
      </c>
      <c r="AS59" s="299">
        <v>0</v>
      </c>
      <c r="AT59" s="299">
        <v>0</v>
      </c>
      <c r="AU59" s="300">
        <v>0</v>
      </c>
      <c r="AV59" s="320">
        <v>0</v>
      </c>
      <c r="AW59" s="268"/>
      <c r="AX59" s="298">
        <v>0</v>
      </c>
      <c r="AY59" s="299">
        <v>0</v>
      </c>
      <c r="AZ59" s="300">
        <v>0</v>
      </c>
      <c r="BA59" s="320">
        <v>0</v>
      </c>
      <c r="BB59" s="1"/>
    </row>
    <row r="60" spans="1:54" ht="13.4" customHeight="1" x14ac:dyDescent="0.25">
      <c r="A60" s="314" t="s">
        <v>172</v>
      </c>
      <c r="B60" s="320">
        <v>0</v>
      </c>
      <c r="C60" s="318"/>
      <c r="D60" s="320">
        <v>0</v>
      </c>
      <c r="E60" s="318"/>
      <c r="F60" s="320">
        <v>0</v>
      </c>
      <c r="G60" s="318"/>
      <c r="H60" s="320">
        <v>0</v>
      </c>
      <c r="I60" s="318"/>
      <c r="J60" s="320">
        <v>0</v>
      </c>
      <c r="K60" s="318"/>
      <c r="L60" s="320">
        <v>0</v>
      </c>
      <c r="M60" s="318"/>
      <c r="N60" s="320">
        <v>0</v>
      </c>
      <c r="O60" s="318"/>
      <c r="P60" s="320">
        <v>0</v>
      </c>
      <c r="Q60" s="318"/>
      <c r="R60" s="320">
        <v>-1819</v>
      </c>
      <c r="S60" s="318"/>
      <c r="T60" s="320">
        <v>-1536</v>
      </c>
      <c r="U60" s="318"/>
      <c r="V60" s="320">
        <v>-1364</v>
      </c>
      <c r="W60" s="318"/>
      <c r="X60" s="320">
        <v>-6373</v>
      </c>
      <c r="Y60" s="218"/>
      <c r="Z60" s="298">
        <v>-8</v>
      </c>
      <c r="AA60" s="299">
        <v>0</v>
      </c>
      <c r="AB60" s="299">
        <v>-62</v>
      </c>
      <c r="AC60" s="300">
        <v>0</v>
      </c>
      <c r="AD60" s="320">
        <v>-70</v>
      </c>
      <c r="AE60" s="218"/>
      <c r="AF60" s="298">
        <v>0</v>
      </c>
      <c r="AG60" s="299">
        <v>0</v>
      </c>
      <c r="AH60" s="299">
        <v>0</v>
      </c>
      <c r="AI60" s="300">
        <v>-229</v>
      </c>
      <c r="AJ60" s="320">
        <v>-229</v>
      </c>
      <c r="AK60" s="218"/>
      <c r="AL60" s="298">
        <v>-3251</v>
      </c>
      <c r="AM60" s="299">
        <v>0</v>
      </c>
      <c r="AN60" s="299">
        <v>0</v>
      </c>
      <c r="AO60" s="300">
        <v>-7378</v>
      </c>
      <c r="AP60" s="320">
        <v>-10629</v>
      </c>
      <c r="AQ60" s="218"/>
      <c r="AR60" s="298">
        <v>-1458</v>
      </c>
      <c r="AS60" s="299">
        <v>-13</v>
      </c>
      <c r="AT60" s="299">
        <v>-1258</v>
      </c>
      <c r="AU60" s="300">
        <v>0</v>
      </c>
      <c r="AV60" s="320">
        <v>-2729</v>
      </c>
      <c r="AW60" s="268"/>
      <c r="AX60" s="298">
        <v>0</v>
      </c>
      <c r="AY60" s="299">
        <v>0</v>
      </c>
      <c r="AZ60" s="300">
        <v>-4862</v>
      </c>
      <c r="BA60" s="320">
        <v>-4862</v>
      </c>
      <c r="BB60" s="1"/>
    </row>
    <row r="61" spans="1:54" ht="13.4" customHeight="1" x14ac:dyDescent="0.25">
      <c r="A61" s="314" t="s">
        <v>173</v>
      </c>
      <c r="B61" s="320">
        <v>0</v>
      </c>
      <c r="C61" s="318"/>
      <c r="D61" s="320">
        <v>-255</v>
      </c>
      <c r="E61" s="318"/>
      <c r="F61" s="320">
        <v>-1387</v>
      </c>
      <c r="G61" s="318"/>
      <c r="H61" s="320">
        <v>0</v>
      </c>
      <c r="I61" s="318"/>
      <c r="J61" s="320">
        <v>0</v>
      </c>
      <c r="K61" s="318"/>
      <c r="L61" s="320">
        <v>0</v>
      </c>
      <c r="M61" s="318"/>
      <c r="N61" s="320">
        <v>0</v>
      </c>
      <c r="O61" s="318"/>
      <c r="P61" s="320">
        <v>0</v>
      </c>
      <c r="Q61" s="318"/>
      <c r="R61" s="320">
        <v>0</v>
      </c>
      <c r="S61" s="318"/>
      <c r="T61" s="320">
        <v>0</v>
      </c>
      <c r="U61" s="318"/>
      <c r="V61" s="320">
        <v>0</v>
      </c>
      <c r="W61" s="318"/>
      <c r="X61" s="320">
        <v>0</v>
      </c>
      <c r="Y61" s="218"/>
      <c r="Z61" s="298">
        <v>0</v>
      </c>
      <c r="AA61" s="299">
        <v>0</v>
      </c>
      <c r="AB61" s="299">
        <v>0</v>
      </c>
      <c r="AC61" s="300">
        <v>0</v>
      </c>
      <c r="AD61" s="320">
        <v>0</v>
      </c>
      <c r="AE61" s="218"/>
      <c r="AF61" s="298">
        <v>0</v>
      </c>
      <c r="AG61" s="299">
        <v>0</v>
      </c>
      <c r="AH61" s="299">
        <v>0</v>
      </c>
      <c r="AI61" s="300">
        <v>0</v>
      </c>
      <c r="AJ61" s="320">
        <v>0</v>
      </c>
      <c r="AK61" s="218"/>
      <c r="AL61" s="298">
        <v>0</v>
      </c>
      <c r="AM61" s="299">
        <v>0</v>
      </c>
      <c r="AN61" s="299">
        <v>0</v>
      </c>
      <c r="AO61" s="300">
        <v>0</v>
      </c>
      <c r="AP61" s="320">
        <v>0</v>
      </c>
      <c r="AQ61" s="218"/>
      <c r="AR61" s="298">
        <v>0</v>
      </c>
      <c r="AS61" s="299">
        <v>0</v>
      </c>
      <c r="AT61" s="299">
        <v>0</v>
      </c>
      <c r="AU61" s="300">
        <v>0</v>
      </c>
      <c r="AV61" s="320">
        <v>0</v>
      </c>
      <c r="AW61" s="268"/>
      <c r="AX61" s="298">
        <v>0</v>
      </c>
      <c r="AY61" s="299">
        <v>0</v>
      </c>
      <c r="AZ61" s="300">
        <v>0</v>
      </c>
      <c r="BA61" s="320">
        <v>0</v>
      </c>
      <c r="BB61" s="1"/>
    </row>
    <row r="62" spans="1:54" ht="13.4" customHeight="1" x14ac:dyDescent="0.25">
      <c r="A62" s="314" t="s">
        <v>174</v>
      </c>
      <c r="B62" s="320">
        <v>0</v>
      </c>
      <c r="C62" s="318"/>
      <c r="D62" s="320">
        <v>0</v>
      </c>
      <c r="E62" s="318"/>
      <c r="F62" s="320">
        <v>61380</v>
      </c>
      <c r="G62" s="318"/>
      <c r="H62" s="320">
        <v>0</v>
      </c>
      <c r="I62" s="318"/>
      <c r="J62" s="320">
        <v>0</v>
      </c>
      <c r="K62" s="318"/>
      <c r="L62" s="320">
        <v>0</v>
      </c>
      <c r="M62" s="318"/>
      <c r="N62" s="320">
        <v>0</v>
      </c>
      <c r="O62" s="318"/>
      <c r="P62" s="320">
        <v>0</v>
      </c>
      <c r="Q62" s="318"/>
      <c r="R62" s="320">
        <v>0</v>
      </c>
      <c r="S62" s="318"/>
      <c r="T62" s="320">
        <v>0</v>
      </c>
      <c r="U62" s="318"/>
      <c r="V62" s="320">
        <v>0</v>
      </c>
      <c r="W62" s="318"/>
      <c r="X62" s="320">
        <v>0</v>
      </c>
      <c r="Y62" s="218"/>
      <c r="Z62" s="298">
        <v>0</v>
      </c>
      <c r="AA62" s="299">
        <v>0</v>
      </c>
      <c r="AB62" s="299">
        <v>0</v>
      </c>
      <c r="AC62" s="300">
        <v>0</v>
      </c>
      <c r="AD62" s="320">
        <v>0</v>
      </c>
      <c r="AE62" s="218"/>
      <c r="AF62" s="298">
        <v>0</v>
      </c>
      <c r="AG62" s="299">
        <v>0</v>
      </c>
      <c r="AH62" s="299">
        <v>0</v>
      </c>
      <c r="AI62" s="300">
        <v>0</v>
      </c>
      <c r="AJ62" s="320">
        <v>0</v>
      </c>
      <c r="AK62" s="218"/>
      <c r="AL62" s="298">
        <v>0</v>
      </c>
      <c r="AM62" s="299">
        <v>0</v>
      </c>
      <c r="AN62" s="299">
        <v>0</v>
      </c>
      <c r="AO62" s="300">
        <v>0</v>
      </c>
      <c r="AP62" s="320">
        <v>0</v>
      </c>
      <c r="AQ62" s="218"/>
      <c r="AR62" s="298">
        <v>0</v>
      </c>
      <c r="AS62" s="299">
        <v>0</v>
      </c>
      <c r="AT62" s="299">
        <v>0</v>
      </c>
      <c r="AU62" s="300">
        <v>0</v>
      </c>
      <c r="AV62" s="320">
        <v>0</v>
      </c>
      <c r="AW62" s="268"/>
      <c r="AX62" s="298">
        <v>0</v>
      </c>
      <c r="AY62" s="299">
        <v>0</v>
      </c>
      <c r="AZ62" s="300">
        <v>0</v>
      </c>
      <c r="BA62" s="320">
        <v>0</v>
      </c>
      <c r="BB62" s="1"/>
    </row>
    <row r="63" spans="1:54" ht="13.4" customHeight="1" x14ac:dyDescent="0.25">
      <c r="A63" s="314" t="s">
        <v>175</v>
      </c>
      <c r="B63" s="320">
        <v>0</v>
      </c>
      <c r="C63" s="318"/>
      <c r="D63" s="320">
        <v>0</v>
      </c>
      <c r="E63" s="318"/>
      <c r="F63" s="320">
        <v>0</v>
      </c>
      <c r="G63" s="318"/>
      <c r="H63" s="320">
        <v>0</v>
      </c>
      <c r="I63" s="318"/>
      <c r="J63" s="320">
        <v>0</v>
      </c>
      <c r="K63" s="318"/>
      <c r="L63" s="320">
        <v>0</v>
      </c>
      <c r="M63" s="318"/>
      <c r="N63" s="320">
        <v>0</v>
      </c>
      <c r="O63" s="318"/>
      <c r="P63" s="320">
        <v>0</v>
      </c>
      <c r="Q63" s="318"/>
      <c r="R63" s="320">
        <v>0</v>
      </c>
      <c r="S63" s="318"/>
      <c r="T63" s="320">
        <v>0</v>
      </c>
      <c r="U63" s="318"/>
      <c r="V63" s="320">
        <v>0</v>
      </c>
      <c r="W63" s="318"/>
      <c r="X63" s="320">
        <v>-11105</v>
      </c>
      <c r="Y63" s="218"/>
      <c r="Z63" s="298">
        <v>0</v>
      </c>
      <c r="AA63" s="299">
        <v>0</v>
      </c>
      <c r="AB63" s="299">
        <v>-4350</v>
      </c>
      <c r="AC63" s="300">
        <v>-2980</v>
      </c>
      <c r="AD63" s="320">
        <v>-7330</v>
      </c>
      <c r="AE63" s="218"/>
      <c r="AF63" s="298">
        <v>0</v>
      </c>
      <c r="AG63" s="299">
        <v>0</v>
      </c>
      <c r="AH63" s="299">
        <v>-539</v>
      </c>
      <c r="AI63" s="300">
        <v>0</v>
      </c>
      <c r="AJ63" s="320">
        <v>-539</v>
      </c>
      <c r="AK63" s="218"/>
      <c r="AL63" s="298">
        <v>0</v>
      </c>
      <c r="AM63" s="299">
        <v>-83</v>
      </c>
      <c r="AN63" s="299">
        <v>-2022</v>
      </c>
      <c r="AO63" s="300">
        <v>0</v>
      </c>
      <c r="AP63" s="320">
        <v>-2105</v>
      </c>
      <c r="AQ63" s="218"/>
      <c r="AR63" s="298">
        <v>0</v>
      </c>
      <c r="AS63" s="299">
        <v>0</v>
      </c>
      <c r="AT63" s="299">
        <v>0</v>
      </c>
      <c r="AU63" s="300">
        <v>-3282</v>
      </c>
      <c r="AV63" s="320">
        <v>-3282</v>
      </c>
      <c r="AW63" s="268"/>
      <c r="AX63" s="298">
        <v>0</v>
      </c>
      <c r="AY63" s="299">
        <v>0</v>
      </c>
      <c r="AZ63" s="300">
        <v>0</v>
      </c>
      <c r="BA63" s="320">
        <v>0</v>
      </c>
      <c r="BB63" s="1"/>
    </row>
    <row r="64" spans="1:54" ht="13.4" customHeight="1" x14ac:dyDescent="0.25">
      <c r="A64" s="314" t="s">
        <v>176</v>
      </c>
      <c r="B64" s="320">
        <v>0</v>
      </c>
      <c r="C64" s="318"/>
      <c r="D64" s="320">
        <v>0</v>
      </c>
      <c r="E64" s="318"/>
      <c r="F64" s="320">
        <v>0</v>
      </c>
      <c r="G64" s="318"/>
      <c r="H64" s="320">
        <v>0</v>
      </c>
      <c r="I64" s="318"/>
      <c r="J64" s="320">
        <v>-3391</v>
      </c>
      <c r="K64" s="318"/>
      <c r="L64" s="320">
        <v>-4176</v>
      </c>
      <c r="M64" s="318"/>
      <c r="N64" s="320">
        <v>-6142</v>
      </c>
      <c r="O64" s="318"/>
      <c r="P64" s="320">
        <v>-5653</v>
      </c>
      <c r="Q64" s="318"/>
      <c r="R64" s="320">
        <v>-4149</v>
      </c>
      <c r="S64" s="318"/>
      <c r="T64" s="320">
        <v>-3556</v>
      </c>
      <c r="U64" s="318"/>
      <c r="V64" s="320">
        <v>-9430</v>
      </c>
      <c r="W64" s="318"/>
      <c r="X64" s="320">
        <v>-29351</v>
      </c>
      <c r="Y64" s="218"/>
      <c r="Z64" s="298">
        <v>-2741</v>
      </c>
      <c r="AA64" s="299">
        <v>-1505</v>
      </c>
      <c r="AB64" s="299">
        <v>-1522</v>
      </c>
      <c r="AC64" s="300">
        <v>-1699</v>
      </c>
      <c r="AD64" s="320">
        <v>-7467</v>
      </c>
      <c r="AE64" s="218"/>
      <c r="AF64" s="298">
        <v>-7549</v>
      </c>
      <c r="AG64" s="299">
        <v>-1315</v>
      </c>
      <c r="AH64" s="299">
        <v>-1952</v>
      </c>
      <c r="AI64" s="300">
        <v>-3752</v>
      </c>
      <c r="AJ64" s="320">
        <v>-14568</v>
      </c>
      <c r="AK64" s="218"/>
      <c r="AL64" s="298">
        <v>-1190</v>
      </c>
      <c r="AM64" s="299">
        <v>-908</v>
      </c>
      <c r="AN64" s="299">
        <v>-982</v>
      </c>
      <c r="AO64" s="300">
        <v>-16618</v>
      </c>
      <c r="AP64" s="320">
        <v>-19698</v>
      </c>
      <c r="AQ64" s="218"/>
      <c r="AR64" s="298">
        <v>-1766</v>
      </c>
      <c r="AS64" s="299">
        <v>-359</v>
      </c>
      <c r="AT64" s="299">
        <v>-277</v>
      </c>
      <c r="AU64" s="300">
        <v>-3577</v>
      </c>
      <c r="AV64" s="320">
        <v>-5979</v>
      </c>
      <c r="AW64" s="268"/>
      <c r="AX64" s="298">
        <v>-359</v>
      </c>
      <c r="AY64" s="299">
        <v>-103</v>
      </c>
      <c r="AZ64" s="300">
        <v>-40955</v>
      </c>
      <c r="BA64" s="320">
        <v>-41417</v>
      </c>
      <c r="BB64" s="1"/>
    </row>
    <row r="65" spans="1:54" ht="13.4" customHeight="1" x14ac:dyDescent="0.25">
      <c r="A65" s="314" t="s">
        <v>317</v>
      </c>
      <c r="B65" s="320">
        <v>0</v>
      </c>
      <c r="C65" s="318"/>
      <c r="D65" s="320">
        <v>0</v>
      </c>
      <c r="E65" s="318"/>
      <c r="F65" s="320">
        <v>0</v>
      </c>
      <c r="G65" s="318"/>
      <c r="H65" s="320">
        <v>0</v>
      </c>
      <c r="I65" s="318"/>
      <c r="J65" s="320">
        <v>0</v>
      </c>
      <c r="K65" s="318"/>
      <c r="L65" s="320">
        <v>0</v>
      </c>
      <c r="M65" s="318"/>
      <c r="N65" s="320">
        <v>0</v>
      </c>
      <c r="O65" s="318"/>
      <c r="P65" s="320">
        <v>0</v>
      </c>
      <c r="Q65" s="318"/>
      <c r="R65" s="320">
        <v>0</v>
      </c>
      <c r="S65" s="318"/>
      <c r="T65" s="320">
        <v>0</v>
      </c>
      <c r="U65" s="318"/>
      <c r="V65" s="320">
        <v>-1297</v>
      </c>
      <c r="W65" s="318"/>
      <c r="X65" s="320">
        <v>-5750</v>
      </c>
      <c r="Y65" s="218"/>
      <c r="Z65" s="298">
        <v>-2183</v>
      </c>
      <c r="AA65" s="299">
        <v>-4194</v>
      </c>
      <c r="AB65" s="299">
        <v>-3760</v>
      </c>
      <c r="AC65" s="300">
        <v>-3796</v>
      </c>
      <c r="AD65" s="320">
        <v>-13933</v>
      </c>
      <c r="AE65" s="218"/>
      <c r="AF65" s="298">
        <v>-3276</v>
      </c>
      <c r="AG65" s="299">
        <v>-3538</v>
      </c>
      <c r="AH65" s="299">
        <v>-5215</v>
      </c>
      <c r="AI65" s="300">
        <v>-3858</v>
      </c>
      <c r="AJ65" s="320">
        <v>-15887</v>
      </c>
      <c r="AK65" s="218"/>
      <c r="AL65" s="298">
        <v>-4658</v>
      </c>
      <c r="AM65" s="299">
        <v>-4804</v>
      </c>
      <c r="AN65" s="299">
        <v>-4317</v>
      </c>
      <c r="AO65" s="300">
        <v>-3839</v>
      </c>
      <c r="AP65" s="320">
        <v>-17618</v>
      </c>
      <c r="AQ65" s="218"/>
      <c r="AR65" s="298">
        <v>-4182</v>
      </c>
      <c r="AS65" s="299">
        <v>-4598</v>
      </c>
      <c r="AT65" s="299">
        <v>-3942</v>
      </c>
      <c r="AU65" s="300">
        <v>-4341</v>
      </c>
      <c r="AV65" s="320">
        <v>-17063</v>
      </c>
      <c r="AW65" s="268"/>
      <c r="AX65" s="298">
        <v>-2719</v>
      </c>
      <c r="AY65" s="299">
        <v>-2645</v>
      </c>
      <c r="AZ65" s="300">
        <v>-2990</v>
      </c>
      <c r="BA65" s="320">
        <v>-8354</v>
      </c>
      <c r="BB65" s="1"/>
    </row>
    <row r="66" spans="1:54" ht="13.4" customHeight="1" x14ac:dyDescent="0.25">
      <c r="A66" s="314" t="s">
        <v>177</v>
      </c>
      <c r="B66" s="320">
        <v>-5156</v>
      </c>
      <c r="C66" s="318"/>
      <c r="D66" s="320">
        <v>0</v>
      </c>
      <c r="E66" s="318"/>
      <c r="F66" s="320">
        <v>0</v>
      </c>
      <c r="G66" s="318"/>
      <c r="H66" s="320">
        <v>0</v>
      </c>
      <c r="I66" s="318"/>
      <c r="J66" s="320">
        <v>0</v>
      </c>
      <c r="K66" s="318"/>
      <c r="L66" s="320">
        <v>-45518</v>
      </c>
      <c r="M66" s="318"/>
      <c r="N66" s="320">
        <v>0</v>
      </c>
      <c r="O66" s="318"/>
      <c r="P66" s="320">
        <v>-56935</v>
      </c>
      <c r="Q66" s="318"/>
      <c r="R66" s="320">
        <v>-309701</v>
      </c>
      <c r="S66" s="318"/>
      <c r="T66" s="320">
        <v>-64351</v>
      </c>
      <c r="U66" s="318"/>
      <c r="V66" s="320">
        <v>-42016</v>
      </c>
      <c r="W66" s="318"/>
      <c r="X66" s="320">
        <v>0</v>
      </c>
      <c r="Y66" s="218"/>
      <c r="Z66" s="298">
        <v>-127793</v>
      </c>
      <c r="AA66" s="299">
        <v>-14411</v>
      </c>
      <c r="AB66" s="299">
        <v>-11263</v>
      </c>
      <c r="AC66" s="300">
        <v>0</v>
      </c>
      <c r="AD66" s="320">
        <v>-153467</v>
      </c>
      <c r="AE66" s="218"/>
      <c r="AF66" s="298">
        <v>0</v>
      </c>
      <c r="AG66" s="299">
        <v>-50008</v>
      </c>
      <c r="AH66" s="299">
        <v>0</v>
      </c>
      <c r="AI66" s="300">
        <v>0</v>
      </c>
      <c r="AJ66" s="320">
        <v>-50008</v>
      </c>
      <c r="AK66" s="218"/>
      <c r="AL66" s="298">
        <v>-40674</v>
      </c>
      <c r="AM66" s="299">
        <v>-14465</v>
      </c>
      <c r="AN66" s="299">
        <v>-39571</v>
      </c>
      <c r="AO66" s="300">
        <v>0</v>
      </c>
      <c r="AP66" s="320">
        <v>-94710</v>
      </c>
      <c r="AQ66" s="218"/>
      <c r="AR66" s="298">
        <v>0</v>
      </c>
      <c r="AS66" s="299">
        <v>-14043</v>
      </c>
      <c r="AT66" s="299">
        <v>-12074</v>
      </c>
      <c r="AU66" s="300">
        <v>-29450</v>
      </c>
      <c r="AV66" s="320">
        <v>-55567</v>
      </c>
      <c r="AW66" s="268"/>
      <c r="AX66" s="298">
        <v>-231883</v>
      </c>
      <c r="AY66" s="299">
        <v>-305690</v>
      </c>
      <c r="AZ66" s="300">
        <v>-89483</v>
      </c>
      <c r="BA66" s="320">
        <v>-627056</v>
      </c>
      <c r="BB66" s="1"/>
    </row>
    <row r="67" spans="1:54" ht="13.4" customHeight="1" x14ac:dyDescent="0.25">
      <c r="A67" s="314" t="s">
        <v>178</v>
      </c>
      <c r="B67" s="320">
        <v>0</v>
      </c>
      <c r="C67" s="318"/>
      <c r="D67" s="320">
        <v>0</v>
      </c>
      <c r="E67" s="318"/>
      <c r="F67" s="320">
        <v>0</v>
      </c>
      <c r="G67" s="318"/>
      <c r="H67" s="320">
        <v>0</v>
      </c>
      <c r="I67" s="318"/>
      <c r="J67" s="320">
        <v>0</v>
      </c>
      <c r="K67" s="318"/>
      <c r="L67" s="320">
        <v>0</v>
      </c>
      <c r="M67" s="318"/>
      <c r="N67" s="320">
        <v>0</v>
      </c>
      <c r="O67" s="318"/>
      <c r="P67" s="320">
        <v>0</v>
      </c>
      <c r="Q67" s="318"/>
      <c r="R67" s="320">
        <v>0</v>
      </c>
      <c r="S67" s="318"/>
      <c r="T67" s="320">
        <v>0</v>
      </c>
      <c r="U67" s="318"/>
      <c r="V67" s="320">
        <v>0</v>
      </c>
      <c r="W67" s="318"/>
      <c r="X67" s="320">
        <v>0</v>
      </c>
      <c r="Y67" s="218"/>
      <c r="Z67" s="298">
        <v>0</v>
      </c>
      <c r="AA67" s="299">
        <v>0</v>
      </c>
      <c r="AB67" s="299">
        <v>0</v>
      </c>
      <c r="AC67" s="300">
        <v>0</v>
      </c>
      <c r="AD67" s="320">
        <v>0</v>
      </c>
      <c r="AE67" s="218"/>
      <c r="AF67" s="298">
        <v>0</v>
      </c>
      <c r="AG67" s="299">
        <v>-20230</v>
      </c>
      <c r="AH67" s="299">
        <v>0</v>
      </c>
      <c r="AI67" s="300">
        <v>0</v>
      </c>
      <c r="AJ67" s="320">
        <v>-20230</v>
      </c>
      <c r="AK67" s="218"/>
      <c r="AL67" s="298">
        <v>0</v>
      </c>
      <c r="AM67" s="299">
        <v>0</v>
      </c>
      <c r="AN67" s="299">
        <v>0</v>
      </c>
      <c r="AO67" s="300">
        <v>-1144</v>
      </c>
      <c r="AP67" s="320">
        <v>-1144</v>
      </c>
      <c r="AQ67" s="218"/>
      <c r="AR67" s="298">
        <v>0</v>
      </c>
      <c r="AS67" s="299">
        <v>-41177</v>
      </c>
      <c r="AT67" s="299">
        <v>0</v>
      </c>
      <c r="AU67" s="300">
        <v>-44343</v>
      </c>
      <c r="AV67" s="320">
        <v>-85520</v>
      </c>
      <c r="AW67" s="268"/>
      <c r="AX67" s="298">
        <v>0</v>
      </c>
      <c r="AY67" s="299">
        <v>0</v>
      </c>
      <c r="AZ67" s="300">
        <v>0</v>
      </c>
      <c r="BA67" s="320">
        <v>0</v>
      </c>
      <c r="BB67" s="1"/>
    </row>
    <row r="68" spans="1:54" ht="13.4" customHeight="1" x14ac:dyDescent="0.25">
      <c r="A68" s="314" t="s">
        <v>179</v>
      </c>
      <c r="B68" s="320">
        <v>0</v>
      </c>
      <c r="C68" s="318"/>
      <c r="D68" s="320">
        <v>0</v>
      </c>
      <c r="E68" s="318"/>
      <c r="F68" s="320">
        <v>0</v>
      </c>
      <c r="G68" s="318"/>
      <c r="H68" s="320">
        <v>0</v>
      </c>
      <c r="I68" s="318"/>
      <c r="J68" s="320">
        <v>0</v>
      </c>
      <c r="K68" s="318"/>
      <c r="L68" s="320">
        <v>0</v>
      </c>
      <c r="M68" s="318"/>
      <c r="N68" s="320">
        <v>0</v>
      </c>
      <c r="O68" s="318"/>
      <c r="P68" s="320">
        <v>0</v>
      </c>
      <c r="Q68" s="318"/>
      <c r="R68" s="320">
        <v>0</v>
      </c>
      <c r="S68" s="318"/>
      <c r="T68" s="320">
        <v>0</v>
      </c>
      <c r="U68" s="318"/>
      <c r="V68" s="320">
        <v>0</v>
      </c>
      <c r="W68" s="318"/>
      <c r="X68" s="320">
        <v>0</v>
      </c>
      <c r="Y68" s="218"/>
      <c r="Z68" s="298">
        <v>0</v>
      </c>
      <c r="AA68" s="299">
        <v>0</v>
      </c>
      <c r="AB68" s="299">
        <v>0</v>
      </c>
      <c r="AC68" s="300">
        <v>0</v>
      </c>
      <c r="AD68" s="320">
        <v>0</v>
      </c>
      <c r="AE68" s="218"/>
      <c r="AF68" s="298">
        <v>0</v>
      </c>
      <c r="AG68" s="299">
        <v>0</v>
      </c>
      <c r="AH68" s="299">
        <v>0</v>
      </c>
      <c r="AI68" s="300">
        <v>0</v>
      </c>
      <c r="AJ68" s="320">
        <v>0</v>
      </c>
      <c r="AK68" s="218"/>
      <c r="AL68" s="298">
        <v>35390</v>
      </c>
      <c r="AM68" s="299">
        <v>0</v>
      </c>
      <c r="AN68" s="299">
        <v>0</v>
      </c>
      <c r="AO68" s="300">
        <v>0</v>
      </c>
      <c r="AP68" s="320">
        <v>35390</v>
      </c>
      <c r="AQ68" s="218"/>
      <c r="AR68" s="298">
        <v>0</v>
      </c>
      <c r="AS68" s="299">
        <v>0</v>
      </c>
      <c r="AT68" s="299">
        <v>0</v>
      </c>
      <c r="AU68" s="300">
        <v>57046</v>
      </c>
      <c r="AV68" s="320">
        <v>57046</v>
      </c>
      <c r="AW68" s="268"/>
      <c r="AX68" s="298">
        <v>0</v>
      </c>
      <c r="AY68" s="299">
        <v>0</v>
      </c>
      <c r="AZ68" s="300">
        <v>0</v>
      </c>
      <c r="BA68" s="320">
        <v>0</v>
      </c>
      <c r="BB68" s="1"/>
    </row>
    <row r="69" spans="1:54" ht="13.4" customHeight="1" x14ac:dyDescent="0.25">
      <c r="A69" s="314" t="s">
        <v>180</v>
      </c>
      <c r="B69" s="320">
        <v>0</v>
      </c>
      <c r="C69" s="318"/>
      <c r="D69" s="320">
        <v>0</v>
      </c>
      <c r="E69" s="318"/>
      <c r="F69" s="320">
        <v>0</v>
      </c>
      <c r="G69" s="318"/>
      <c r="H69" s="320">
        <v>0</v>
      </c>
      <c r="I69" s="318"/>
      <c r="J69" s="320">
        <v>0</v>
      </c>
      <c r="K69" s="318"/>
      <c r="L69" s="320">
        <v>0</v>
      </c>
      <c r="M69" s="318"/>
      <c r="N69" s="320">
        <v>0</v>
      </c>
      <c r="O69" s="318"/>
      <c r="P69" s="320">
        <v>0</v>
      </c>
      <c r="Q69" s="318"/>
      <c r="R69" s="320">
        <v>0</v>
      </c>
      <c r="S69" s="318"/>
      <c r="T69" s="320">
        <v>0</v>
      </c>
      <c r="U69" s="318"/>
      <c r="V69" s="320">
        <v>0</v>
      </c>
      <c r="W69" s="318"/>
      <c r="X69" s="320">
        <v>0</v>
      </c>
      <c r="Y69" s="218"/>
      <c r="Z69" s="298">
        <v>0</v>
      </c>
      <c r="AA69" s="299">
        <v>0</v>
      </c>
      <c r="AB69" s="299">
        <v>0</v>
      </c>
      <c r="AC69" s="300">
        <v>0</v>
      </c>
      <c r="AD69" s="320">
        <v>0</v>
      </c>
      <c r="AE69" s="218"/>
      <c r="AF69" s="298">
        <v>0</v>
      </c>
      <c r="AG69" s="299">
        <v>0</v>
      </c>
      <c r="AH69" s="299">
        <v>0</v>
      </c>
      <c r="AI69" s="300">
        <v>0</v>
      </c>
      <c r="AJ69" s="320">
        <v>0</v>
      </c>
      <c r="AK69" s="218"/>
      <c r="AL69" s="298">
        <v>0</v>
      </c>
      <c r="AM69" s="299">
        <v>0</v>
      </c>
      <c r="AN69" s="299">
        <v>0</v>
      </c>
      <c r="AO69" s="300">
        <v>0</v>
      </c>
      <c r="AP69" s="320">
        <v>0</v>
      </c>
      <c r="AQ69" s="218"/>
      <c r="AR69" s="298">
        <v>0</v>
      </c>
      <c r="AS69" s="299">
        <v>-3375</v>
      </c>
      <c r="AT69" s="299">
        <v>0</v>
      </c>
      <c r="AU69" s="300">
        <v>0</v>
      </c>
      <c r="AV69" s="320">
        <v>-3375</v>
      </c>
      <c r="AW69" s="268"/>
      <c r="AX69" s="298">
        <v>0</v>
      </c>
      <c r="AY69" s="299">
        <v>-3921</v>
      </c>
      <c r="AZ69" s="300">
        <v>-34</v>
      </c>
      <c r="BA69" s="320">
        <v>-3955</v>
      </c>
      <c r="BB69" s="1"/>
    </row>
    <row r="70" spans="1:54" ht="13.4" customHeight="1" x14ac:dyDescent="0.25">
      <c r="A70" s="314" t="s">
        <v>181</v>
      </c>
      <c r="B70" s="320">
        <v>711</v>
      </c>
      <c r="C70" s="318"/>
      <c r="D70" s="320">
        <v>47</v>
      </c>
      <c r="E70" s="318"/>
      <c r="F70" s="320">
        <v>6644</v>
      </c>
      <c r="G70" s="318"/>
      <c r="H70" s="320">
        <v>13706</v>
      </c>
      <c r="I70" s="318"/>
      <c r="J70" s="320">
        <v>8321</v>
      </c>
      <c r="K70" s="318"/>
      <c r="L70" s="320">
        <v>12067</v>
      </c>
      <c r="M70" s="318"/>
      <c r="N70" s="320">
        <v>14977</v>
      </c>
      <c r="O70" s="318"/>
      <c r="P70" s="320">
        <v>7013</v>
      </c>
      <c r="Q70" s="318"/>
      <c r="R70" s="320">
        <v>1394</v>
      </c>
      <c r="S70" s="318"/>
      <c r="T70" s="320">
        <v>4805</v>
      </c>
      <c r="U70" s="318"/>
      <c r="V70" s="320">
        <v>4425</v>
      </c>
      <c r="W70" s="318"/>
      <c r="X70" s="320">
        <v>13123</v>
      </c>
      <c r="Y70" s="218"/>
      <c r="Z70" s="298">
        <v>282</v>
      </c>
      <c r="AA70" s="299">
        <v>1770</v>
      </c>
      <c r="AB70" s="299">
        <v>1327</v>
      </c>
      <c r="AC70" s="300">
        <v>1326</v>
      </c>
      <c r="AD70" s="320">
        <v>4705</v>
      </c>
      <c r="AE70" s="218"/>
      <c r="AF70" s="298">
        <v>0</v>
      </c>
      <c r="AG70" s="299">
        <v>257</v>
      </c>
      <c r="AH70" s="299">
        <v>74</v>
      </c>
      <c r="AI70" s="300">
        <v>5861</v>
      </c>
      <c r="AJ70" s="320">
        <v>6192</v>
      </c>
      <c r="AK70" s="218"/>
      <c r="AL70" s="298">
        <v>6070</v>
      </c>
      <c r="AM70" s="299">
        <v>2949</v>
      </c>
      <c r="AN70" s="299">
        <v>2497</v>
      </c>
      <c r="AO70" s="300">
        <v>465</v>
      </c>
      <c r="AP70" s="320">
        <v>11981</v>
      </c>
      <c r="AQ70" s="218"/>
      <c r="AR70" s="298">
        <v>0</v>
      </c>
      <c r="AS70" s="299">
        <v>2891</v>
      </c>
      <c r="AT70" s="299">
        <v>-134</v>
      </c>
      <c r="AU70" s="300">
        <v>646</v>
      </c>
      <c r="AV70" s="320">
        <v>3403</v>
      </c>
      <c r="AW70" s="268"/>
      <c r="AX70" s="298">
        <v>0</v>
      </c>
      <c r="AY70" s="299">
        <v>6</v>
      </c>
      <c r="AZ70" s="300">
        <v>0</v>
      </c>
      <c r="BA70" s="320">
        <v>6</v>
      </c>
      <c r="BB70" s="1"/>
    </row>
    <row r="71" spans="1:54" ht="13.4" customHeight="1" x14ac:dyDescent="0.25">
      <c r="A71" s="314" t="s">
        <v>182</v>
      </c>
      <c r="B71" s="320">
        <v>28187</v>
      </c>
      <c r="C71" s="318"/>
      <c r="D71" s="320">
        <v>22688</v>
      </c>
      <c r="E71" s="318"/>
      <c r="F71" s="320">
        <v>0</v>
      </c>
      <c r="G71" s="318"/>
      <c r="H71" s="320">
        <v>0</v>
      </c>
      <c r="I71" s="318"/>
      <c r="J71" s="320">
        <v>0</v>
      </c>
      <c r="K71" s="318"/>
      <c r="L71" s="320">
        <v>0</v>
      </c>
      <c r="M71" s="318"/>
      <c r="N71" s="320">
        <v>0</v>
      </c>
      <c r="O71" s="318"/>
      <c r="P71" s="320">
        <v>0</v>
      </c>
      <c r="Q71" s="318"/>
      <c r="R71" s="320">
        <v>0</v>
      </c>
      <c r="S71" s="318"/>
      <c r="T71" s="320">
        <v>0</v>
      </c>
      <c r="U71" s="318"/>
      <c r="V71" s="320">
        <v>0</v>
      </c>
      <c r="W71" s="318"/>
      <c r="X71" s="320">
        <v>0</v>
      </c>
      <c r="Y71" s="218"/>
      <c r="Z71" s="298">
        <v>0</v>
      </c>
      <c r="AA71" s="299">
        <v>0</v>
      </c>
      <c r="AB71" s="299">
        <v>0</v>
      </c>
      <c r="AC71" s="300">
        <v>0</v>
      </c>
      <c r="AD71" s="320">
        <v>0</v>
      </c>
      <c r="AE71" s="218"/>
      <c r="AF71" s="298">
        <v>0</v>
      </c>
      <c r="AG71" s="299">
        <v>0</v>
      </c>
      <c r="AH71" s="299">
        <v>0</v>
      </c>
      <c r="AI71" s="300">
        <v>0</v>
      </c>
      <c r="AJ71" s="320">
        <v>0</v>
      </c>
      <c r="AK71" s="218"/>
      <c r="AL71" s="298">
        <v>0</v>
      </c>
      <c r="AM71" s="299">
        <v>0</v>
      </c>
      <c r="AN71" s="299">
        <v>0</v>
      </c>
      <c r="AO71" s="300">
        <v>0</v>
      </c>
      <c r="AP71" s="320">
        <v>0</v>
      </c>
      <c r="AQ71" s="218"/>
      <c r="AR71" s="298">
        <v>0</v>
      </c>
      <c r="AS71" s="299">
        <v>0</v>
      </c>
      <c r="AT71" s="299">
        <v>0</v>
      </c>
      <c r="AU71" s="300">
        <v>0</v>
      </c>
      <c r="AV71" s="320">
        <v>0</v>
      </c>
      <c r="AW71" s="268"/>
      <c r="AX71" s="298">
        <v>0</v>
      </c>
      <c r="AY71" s="299">
        <v>0</v>
      </c>
      <c r="AZ71" s="300">
        <v>0</v>
      </c>
      <c r="BA71" s="320">
        <v>0</v>
      </c>
      <c r="BB71" s="1"/>
    </row>
    <row r="72" spans="1:54" ht="13.4" customHeight="1" x14ac:dyDescent="0.25">
      <c r="A72" s="314" t="s">
        <v>183</v>
      </c>
      <c r="B72" s="320">
        <v>-3961</v>
      </c>
      <c r="C72" s="318"/>
      <c r="D72" s="320">
        <v>0</v>
      </c>
      <c r="E72" s="318"/>
      <c r="F72" s="320">
        <v>0</v>
      </c>
      <c r="G72" s="318"/>
      <c r="H72" s="320">
        <v>0</v>
      </c>
      <c r="I72" s="318"/>
      <c r="J72" s="320">
        <v>0</v>
      </c>
      <c r="K72" s="318"/>
      <c r="L72" s="320">
        <v>0</v>
      </c>
      <c r="M72" s="318"/>
      <c r="N72" s="320">
        <v>0</v>
      </c>
      <c r="O72" s="318"/>
      <c r="P72" s="320">
        <v>0</v>
      </c>
      <c r="Q72" s="318"/>
      <c r="R72" s="320">
        <v>0</v>
      </c>
      <c r="S72" s="318"/>
      <c r="T72" s="320">
        <v>0</v>
      </c>
      <c r="U72" s="318"/>
      <c r="V72" s="320">
        <v>0</v>
      </c>
      <c r="W72" s="318"/>
      <c r="X72" s="320">
        <v>0</v>
      </c>
      <c r="Y72" s="218"/>
      <c r="Z72" s="298">
        <v>0</v>
      </c>
      <c r="AA72" s="299">
        <v>0</v>
      </c>
      <c r="AB72" s="299">
        <v>0</v>
      </c>
      <c r="AC72" s="300">
        <v>0</v>
      </c>
      <c r="AD72" s="320">
        <v>0</v>
      </c>
      <c r="AE72" s="218"/>
      <c r="AF72" s="298">
        <v>0</v>
      </c>
      <c r="AG72" s="299">
        <v>0</v>
      </c>
      <c r="AH72" s="299">
        <v>0</v>
      </c>
      <c r="AI72" s="300">
        <v>0</v>
      </c>
      <c r="AJ72" s="320">
        <v>0</v>
      </c>
      <c r="AK72" s="218"/>
      <c r="AL72" s="298">
        <v>0</v>
      </c>
      <c r="AM72" s="299">
        <v>0</v>
      </c>
      <c r="AN72" s="299">
        <v>0</v>
      </c>
      <c r="AO72" s="300">
        <v>0</v>
      </c>
      <c r="AP72" s="320">
        <v>0</v>
      </c>
      <c r="AQ72" s="218"/>
      <c r="AR72" s="298">
        <v>0</v>
      </c>
      <c r="AS72" s="299">
        <v>0</v>
      </c>
      <c r="AT72" s="299">
        <v>0</v>
      </c>
      <c r="AU72" s="300">
        <v>0</v>
      </c>
      <c r="AV72" s="320">
        <v>0</v>
      </c>
      <c r="AW72" s="268"/>
      <c r="AX72" s="298">
        <v>0</v>
      </c>
      <c r="AY72" s="299">
        <v>0</v>
      </c>
      <c r="AZ72" s="300">
        <v>0</v>
      </c>
      <c r="BA72" s="320">
        <v>0</v>
      </c>
      <c r="BB72" s="1"/>
    </row>
    <row r="73" spans="1:54" ht="13.4" customHeight="1" x14ac:dyDescent="0.25">
      <c r="A73" s="314" t="s">
        <v>184</v>
      </c>
      <c r="B73" s="320">
        <v>0</v>
      </c>
      <c r="C73" s="318"/>
      <c r="D73" s="320">
        <v>0</v>
      </c>
      <c r="E73" s="318"/>
      <c r="F73" s="320">
        <v>0</v>
      </c>
      <c r="G73" s="318"/>
      <c r="H73" s="320">
        <v>0</v>
      </c>
      <c r="I73" s="318"/>
      <c r="J73" s="320">
        <v>0</v>
      </c>
      <c r="K73" s="318"/>
      <c r="L73" s="320">
        <v>0</v>
      </c>
      <c r="M73" s="318"/>
      <c r="N73" s="320">
        <v>0</v>
      </c>
      <c r="O73" s="318"/>
      <c r="P73" s="320">
        <v>0</v>
      </c>
      <c r="Q73" s="318"/>
      <c r="R73" s="320">
        <v>0</v>
      </c>
      <c r="S73" s="318"/>
      <c r="T73" s="320">
        <v>0</v>
      </c>
      <c r="U73" s="318"/>
      <c r="V73" s="320">
        <v>0</v>
      </c>
      <c r="W73" s="318"/>
      <c r="X73" s="320">
        <v>0</v>
      </c>
      <c r="Y73" s="218"/>
      <c r="Z73" s="298">
        <v>0</v>
      </c>
      <c r="AA73" s="299">
        <v>0</v>
      </c>
      <c r="AB73" s="299">
        <v>0</v>
      </c>
      <c r="AC73" s="300">
        <v>0</v>
      </c>
      <c r="AD73" s="320">
        <v>0</v>
      </c>
      <c r="AE73" s="218"/>
      <c r="AF73" s="298">
        <v>0</v>
      </c>
      <c r="AG73" s="299">
        <v>0</v>
      </c>
      <c r="AH73" s="299">
        <v>0</v>
      </c>
      <c r="AI73" s="300">
        <v>0</v>
      </c>
      <c r="AJ73" s="320">
        <v>0</v>
      </c>
      <c r="AK73" s="218"/>
      <c r="AL73" s="298">
        <v>-12000</v>
      </c>
      <c r="AM73" s="299">
        <v>0</v>
      </c>
      <c r="AN73" s="299">
        <v>-4500</v>
      </c>
      <c r="AO73" s="300">
        <v>-4500</v>
      </c>
      <c r="AP73" s="320">
        <v>-21000</v>
      </c>
      <c r="AQ73" s="218"/>
      <c r="AR73" s="298">
        <v>0</v>
      </c>
      <c r="AS73" s="299">
        <v>0</v>
      </c>
      <c r="AT73" s="299">
        <v>0</v>
      </c>
      <c r="AU73" s="300">
        <v>0</v>
      </c>
      <c r="AV73" s="320">
        <v>0</v>
      </c>
      <c r="AW73" s="268"/>
      <c r="AX73" s="298">
        <v>0</v>
      </c>
      <c r="AY73" s="299">
        <v>0</v>
      </c>
      <c r="AZ73" s="300">
        <v>0</v>
      </c>
      <c r="BA73" s="320">
        <v>0</v>
      </c>
      <c r="BB73" s="1"/>
    </row>
    <row r="74" spans="1:54" ht="13.4" customHeight="1" x14ac:dyDescent="0.25">
      <c r="A74" s="314" t="s">
        <v>185</v>
      </c>
      <c r="B74" s="320">
        <v>0</v>
      </c>
      <c r="C74" s="318"/>
      <c r="D74" s="320">
        <v>0</v>
      </c>
      <c r="E74" s="318"/>
      <c r="F74" s="320">
        <v>0</v>
      </c>
      <c r="G74" s="318"/>
      <c r="H74" s="320">
        <v>0</v>
      </c>
      <c r="I74" s="318"/>
      <c r="J74" s="320">
        <v>0</v>
      </c>
      <c r="K74" s="318"/>
      <c r="L74" s="320">
        <v>0</v>
      </c>
      <c r="M74" s="318"/>
      <c r="N74" s="320">
        <v>0</v>
      </c>
      <c r="O74" s="318"/>
      <c r="P74" s="320">
        <v>0</v>
      </c>
      <c r="Q74" s="318"/>
      <c r="R74" s="320">
        <v>0</v>
      </c>
      <c r="S74" s="318"/>
      <c r="T74" s="320">
        <v>0</v>
      </c>
      <c r="U74" s="318"/>
      <c r="V74" s="320">
        <v>4821</v>
      </c>
      <c r="W74" s="318"/>
      <c r="X74" s="320">
        <v>4160</v>
      </c>
      <c r="Y74" s="218"/>
      <c r="Z74" s="298">
        <v>5141</v>
      </c>
      <c r="AA74" s="299">
        <v>0</v>
      </c>
      <c r="AB74" s="299">
        <v>0</v>
      </c>
      <c r="AC74" s="300">
        <v>0</v>
      </c>
      <c r="AD74" s="320">
        <v>5141</v>
      </c>
      <c r="AE74" s="218"/>
      <c r="AF74" s="298">
        <v>0</v>
      </c>
      <c r="AG74" s="299">
        <v>1404</v>
      </c>
      <c r="AH74" s="299">
        <v>0</v>
      </c>
      <c r="AI74" s="300">
        <v>0</v>
      </c>
      <c r="AJ74" s="320">
        <v>1404</v>
      </c>
      <c r="AK74" s="218"/>
      <c r="AL74" s="298">
        <v>0</v>
      </c>
      <c r="AM74" s="299">
        <v>0</v>
      </c>
      <c r="AN74" s="299">
        <v>0</v>
      </c>
      <c r="AO74" s="300">
        <v>0</v>
      </c>
      <c r="AP74" s="320">
        <v>0</v>
      </c>
      <c r="AQ74" s="218"/>
      <c r="AR74" s="298">
        <v>0</v>
      </c>
      <c r="AS74" s="299">
        <v>0</v>
      </c>
      <c r="AT74" s="299">
        <v>0</v>
      </c>
      <c r="AU74" s="300">
        <v>0</v>
      </c>
      <c r="AV74" s="320">
        <v>0</v>
      </c>
      <c r="AW74" s="268"/>
      <c r="AX74" s="298">
        <v>0</v>
      </c>
      <c r="AY74" s="299">
        <v>0</v>
      </c>
      <c r="AZ74" s="300">
        <v>0</v>
      </c>
      <c r="BA74" s="320">
        <v>0</v>
      </c>
      <c r="BB74" s="1"/>
    </row>
    <row r="75" spans="1:54" ht="13.4" customHeight="1" x14ac:dyDescent="0.25">
      <c r="A75" s="314" t="s">
        <v>186</v>
      </c>
      <c r="B75" s="321">
        <v>0</v>
      </c>
      <c r="C75" s="318"/>
      <c r="D75" s="321">
        <v>0</v>
      </c>
      <c r="E75" s="318"/>
      <c r="F75" s="321">
        <v>0</v>
      </c>
      <c r="G75" s="318"/>
      <c r="H75" s="321">
        <v>0</v>
      </c>
      <c r="I75" s="318"/>
      <c r="J75" s="321">
        <v>0</v>
      </c>
      <c r="K75" s="318"/>
      <c r="L75" s="321">
        <v>0</v>
      </c>
      <c r="M75" s="318"/>
      <c r="N75" s="321">
        <v>0</v>
      </c>
      <c r="O75" s="318"/>
      <c r="P75" s="321">
        <v>0</v>
      </c>
      <c r="Q75" s="318"/>
      <c r="R75" s="321">
        <v>0</v>
      </c>
      <c r="S75" s="318"/>
      <c r="T75" s="321">
        <v>0</v>
      </c>
      <c r="U75" s="318"/>
      <c r="V75" s="321">
        <v>0</v>
      </c>
      <c r="W75" s="318"/>
      <c r="X75" s="321">
        <v>-118</v>
      </c>
      <c r="Y75" s="218"/>
      <c r="Z75" s="301">
        <v>-85</v>
      </c>
      <c r="AA75" s="302">
        <v>-218</v>
      </c>
      <c r="AB75" s="302">
        <v>0</v>
      </c>
      <c r="AC75" s="303">
        <v>0</v>
      </c>
      <c r="AD75" s="321">
        <v>-303</v>
      </c>
      <c r="AE75" s="218"/>
      <c r="AF75" s="301">
        <v>0</v>
      </c>
      <c r="AG75" s="302">
        <v>1281</v>
      </c>
      <c r="AH75" s="302">
        <v>0</v>
      </c>
      <c r="AI75" s="303">
        <v>0</v>
      </c>
      <c r="AJ75" s="321">
        <v>1281</v>
      </c>
      <c r="AK75" s="218"/>
      <c r="AL75" s="301">
        <v>0</v>
      </c>
      <c r="AM75" s="302">
        <v>0</v>
      </c>
      <c r="AN75" s="302">
        <v>0</v>
      </c>
      <c r="AO75" s="303">
        <v>0</v>
      </c>
      <c r="AP75" s="321">
        <v>0</v>
      </c>
      <c r="AQ75" s="218"/>
      <c r="AR75" s="301">
        <v>645</v>
      </c>
      <c r="AS75" s="302">
        <v>-645</v>
      </c>
      <c r="AT75" s="302">
        <v>2319</v>
      </c>
      <c r="AU75" s="303">
        <v>-175</v>
      </c>
      <c r="AV75" s="321">
        <v>2144</v>
      </c>
      <c r="AW75" s="268"/>
      <c r="AX75" s="301">
        <v>-1437</v>
      </c>
      <c r="AY75" s="302">
        <v>-278</v>
      </c>
      <c r="AZ75" s="303">
        <v>-454</v>
      </c>
      <c r="BA75" s="321">
        <v>-2169</v>
      </c>
      <c r="BB75" s="1"/>
    </row>
    <row r="76" spans="1:54" ht="13.4" customHeight="1" x14ac:dyDescent="0.25">
      <c r="A76" s="314" t="s">
        <v>187</v>
      </c>
      <c r="B76" s="322">
        <v>25802</v>
      </c>
      <c r="C76" s="318"/>
      <c r="D76" s="322">
        <v>33534</v>
      </c>
      <c r="E76" s="318"/>
      <c r="F76" s="322">
        <v>74851</v>
      </c>
      <c r="G76" s="318"/>
      <c r="H76" s="322">
        <v>12716</v>
      </c>
      <c r="I76" s="318"/>
      <c r="J76" s="322">
        <f>SUM(J55:J75)</f>
        <v>1679</v>
      </c>
      <c r="K76" s="318"/>
      <c r="L76" s="322">
        <f>SUM(L55:L75)</f>
        <v>-40846</v>
      </c>
      <c r="M76" s="318"/>
      <c r="N76" s="322">
        <f>SUM(N55:N75)</f>
        <v>-5013</v>
      </c>
      <c r="O76" s="318"/>
      <c r="P76" s="322">
        <f>SUM(P55:P75)</f>
        <v>-60797</v>
      </c>
      <c r="Q76" s="318"/>
      <c r="R76" s="322">
        <f>SUM(R55:R75)</f>
        <v>-85275</v>
      </c>
      <c r="S76" s="318"/>
      <c r="T76" s="322">
        <f>SUM(T55:T75)</f>
        <v>-55051</v>
      </c>
      <c r="U76" s="322">
        <f t="shared" ref="U76:V76" si="0">SUM(U55:U75)</f>
        <v>0</v>
      </c>
      <c r="V76" s="322">
        <f t="shared" si="0"/>
        <v>164449</v>
      </c>
      <c r="W76" s="318"/>
      <c r="X76" s="322">
        <v>25166</v>
      </c>
      <c r="Y76" s="218"/>
      <c r="Z76" s="304">
        <v>14302</v>
      </c>
      <c r="AA76" s="305">
        <v>-125572</v>
      </c>
      <c r="AB76" s="305">
        <v>129582</v>
      </c>
      <c r="AC76" s="306">
        <v>-23650</v>
      </c>
      <c r="AD76" s="322">
        <v>-5338</v>
      </c>
      <c r="AE76" s="218"/>
      <c r="AF76" s="304">
        <v>-6550</v>
      </c>
      <c r="AG76" s="305">
        <v>122805</v>
      </c>
      <c r="AH76" s="305">
        <v>6861</v>
      </c>
      <c r="AI76" s="306">
        <v>-18538</v>
      </c>
      <c r="AJ76" s="322">
        <v>104578</v>
      </c>
      <c r="AK76" s="218"/>
      <c r="AL76" s="304">
        <v>-75459</v>
      </c>
      <c r="AM76" s="305">
        <v>-138282</v>
      </c>
      <c r="AN76" s="305">
        <v>61577</v>
      </c>
      <c r="AO76" s="306">
        <v>-25593</v>
      </c>
      <c r="AP76" s="322">
        <v>-177757</v>
      </c>
      <c r="AQ76" s="218"/>
      <c r="AR76" s="304">
        <v>31643</v>
      </c>
      <c r="AS76" s="305">
        <v>118218</v>
      </c>
      <c r="AT76" s="305">
        <v>12039</v>
      </c>
      <c r="AU76" s="306">
        <v>-79911</v>
      </c>
      <c r="AV76" s="322">
        <v>81989</v>
      </c>
      <c r="AW76" s="268"/>
      <c r="AX76" s="304">
        <v>-33005</v>
      </c>
      <c r="AY76" s="305">
        <v>-174385</v>
      </c>
      <c r="AZ76" s="306">
        <v>170634</v>
      </c>
      <c r="BA76" s="322">
        <v>-36756</v>
      </c>
      <c r="BB76" s="1"/>
    </row>
    <row r="77" spans="1:54" ht="13.4" customHeight="1" x14ac:dyDescent="0.25">
      <c r="A77" s="314" t="s">
        <v>188</v>
      </c>
      <c r="B77" s="323">
        <v>20</v>
      </c>
      <c r="C77" s="318"/>
      <c r="D77" s="323">
        <v>16</v>
      </c>
      <c r="E77" s="318"/>
      <c r="F77" s="323">
        <v>173</v>
      </c>
      <c r="G77" s="318"/>
      <c r="H77" s="323">
        <v>32</v>
      </c>
      <c r="I77" s="318"/>
      <c r="J77" s="323">
        <v>1026</v>
      </c>
      <c r="K77" s="318"/>
      <c r="L77" s="323">
        <v>-370</v>
      </c>
      <c r="M77" s="318"/>
      <c r="N77" s="323">
        <v>-2356</v>
      </c>
      <c r="O77" s="318"/>
      <c r="P77" s="323">
        <v>3804</v>
      </c>
      <c r="Q77" s="318"/>
      <c r="R77" s="323">
        <v>-3555</v>
      </c>
      <c r="S77" s="318"/>
      <c r="T77" s="323">
        <v>36</v>
      </c>
      <c r="U77" s="318"/>
      <c r="V77" s="323">
        <v>1239</v>
      </c>
      <c r="W77" s="318"/>
      <c r="X77" s="323">
        <v>-8922</v>
      </c>
      <c r="Y77" s="218"/>
      <c r="Z77" s="307">
        <v>-1096</v>
      </c>
      <c r="AA77" s="308">
        <v>-1121</v>
      </c>
      <c r="AB77" s="308">
        <v>1148</v>
      </c>
      <c r="AC77" s="309">
        <v>-1569</v>
      </c>
      <c r="AD77" s="323">
        <v>-2640</v>
      </c>
      <c r="AE77" s="218"/>
      <c r="AF77" s="307">
        <v>601</v>
      </c>
      <c r="AG77" s="308">
        <v>-4652</v>
      </c>
      <c r="AH77" s="308">
        <v>838</v>
      </c>
      <c r="AI77" s="309">
        <v>4001</v>
      </c>
      <c r="AJ77" s="323">
        <v>788</v>
      </c>
      <c r="AK77" s="218"/>
      <c r="AL77" s="307">
        <v>1843</v>
      </c>
      <c r="AM77" s="308">
        <v>1547</v>
      </c>
      <c r="AN77" s="308">
        <v>2301</v>
      </c>
      <c r="AO77" s="309">
        <v>-3184</v>
      </c>
      <c r="AP77" s="323">
        <v>2507</v>
      </c>
      <c r="AQ77" s="218"/>
      <c r="AR77" s="307">
        <v>-454</v>
      </c>
      <c r="AS77" s="308">
        <v>-1352</v>
      </c>
      <c r="AT77" s="308">
        <v>-979</v>
      </c>
      <c r="AU77" s="309">
        <v>919</v>
      </c>
      <c r="AV77" s="323">
        <v>-1866</v>
      </c>
      <c r="AW77" s="268"/>
      <c r="AX77" s="307">
        <v>-4582</v>
      </c>
      <c r="AY77" s="308">
        <v>2329</v>
      </c>
      <c r="AZ77" s="309">
        <v>-2927</v>
      </c>
      <c r="BA77" s="323">
        <v>-5180</v>
      </c>
      <c r="BB77" s="1"/>
    </row>
    <row r="78" spans="1:54" ht="13.4" customHeight="1" x14ac:dyDescent="0.25">
      <c r="A78" s="314" t="s">
        <v>189</v>
      </c>
      <c r="B78" s="321">
        <v>0</v>
      </c>
      <c r="C78" s="318"/>
      <c r="D78" s="321">
        <v>0</v>
      </c>
      <c r="E78" s="318"/>
      <c r="F78" s="321">
        <v>0</v>
      </c>
      <c r="G78" s="318"/>
      <c r="H78" s="321">
        <v>0</v>
      </c>
      <c r="I78" s="318"/>
      <c r="J78" s="321">
        <v>0</v>
      </c>
      <c r="K78" s="318"/>
      <c r="L78" s="321">
        <v>0</v>
      </c>
      <c r="M78" s="318"/>
      <c r="N78" s="321">
        <v>0</v>
      </c>
      <c r="O78" s="318"/>
      <c r="P78" s="321">
        <v>0</v>
      </c>
      <c r="Q78" s="318"/>
      <c r="R78" s="321">
        <v>0</v>
      </c>
      <c r="S78" s="318"/>
      <c r="T78" s="321">
        <v>0</v>
      </c>
      <c r="U78" s="318"/>
      <c r="V78" s="321">
        <v>0</v>
      </c>
      <c r="W78" s="318"/>
      <c r="X78" s="321">
        <v>0</v>
      </c>
      <c r="Y78" s="218"/>
      <c r="Z78" s="301">
        <v>0</v>
      </c>
      <c r="AA78" s="302">
        <v>0</v>
      </c>
      <c r="AB78" s="302">
        <v>0</v>
      </c>
      <c r="AC78" s="303">
        <v>0</v>
      </c>
      <c r="AD78" s="321">
        <v>0</v>
      </c>
      <c r="AE78" s="218"/>
      <c r="AF78" s="301">
        <v>0</v>
      </c>
      <c r="AG78" s="302">
        <v>0</v>
      </c>
      <c r="AH78" s="302">
        <v>0</v>
      </c>
      <c r="AI78" s="303">
        <v>12042</v>
      </c>
      <c r="AJ78" s="321">
        <v>12042</v>
      </c>
      <c r="AK78" s="218"/>
      <c r="AL78" s="301">
        <v>12042</v>
      </c>
      <c r="AM78" s="302">
        <v>0</v>
      </c>
      <c r="AN78" s="302">
        <v>0</v>
      </c>
      <c r="AO78" s="303">
        <v>0</v>
      </c>
      <c r="AP78" s="321">
        <v>12042</v>
      </c>
      <c r="AQ78" s="218"/>
      <c r="AR78" s="301">
        <v>0</v>
      </c>
      <c r="AS78" s="302">
        <v>0</v>
      </c>
      <c r="AT78" s="302">
        <v>0</v>
      </c>
      <c r="AU78" s="303">
        <v>0</v>
      </c>
      <c r="AV78" s="321">
        <v>0</v>
      </c>
      <c r="AW78" s="268"/>
      <c r="AX78" s="301">
        <v>0</v>
      </c>
      <c r="AY78" s="302">
        <v>0</v>
      </c>
      <c r="AZ78" s="303">
        <v>-1326</v>
      </c>
      <c r="BA78" s="321">
        <v>-1326</v>
      </c>
      <c r="BB78" s="1"/>
    </row>
    <row r="79" spans="1:54" ht="13.4" customHeight="1" x14ac:dyDescent="0.25">
      <c r="A79" s="314" t="s">
        <v>190</v>
      </c>
      <c r="B79" s="323">
        <v>16911</v>
      </c>
      <c r="C79" s="318"/>
      <c r="D79" s="323">
        <v>6342</v>
      </c>
      <c r="E79" s="318"/>
      <c r="F79" s="323">
        <v>38251</v>
      </c>
      <c r="G79" s="318"/>
      <c r="H79" s="323">
        <v>4811</v>
      </c>
      <c r="I79" s="318"/>
      <c r="J79" s="323">
        <v>33681</v>
      </c>
      <c r="K79" s="318"/>
      <c r="L79" s="323">
        <v>30843</v>
      </c>
      <c r="M79" s="318"/>
      <c r="N79" s="323">
        <v>28739</v>
      </c>
      <c r="O79" s="318"/>
      <c r="P79" s="323">
        <v>73825</v>
      </c>
      <c r="Q79" s="318"/>
      <c r="R79" s="323">
        <v>-174349</v>
      </c>
      <c r="S79" s="318"/>
      <c r="T79" s="323">
        <v>-12138</v>
      </c>
      <c r="U79" s="318"/>
      <c r="V79" s="323">
        <v>12443</v>
      </c>
      <c r="W79" s="318"/>
      <c r="X79" s="323">
        <v>41076</v>
      </c>
      <c r="Y79" s="218"/>
      <c r="Z79" s="307">
        <v>-9768</v>
      </c>
      <c r="AA79" s="308">
        <v>-20615</v>
      </c>
      <c r="AB79" s="308">
        <v>3527</v>
      </c>
      <c r="AC79" s="309">
        <v>700</v>
      </c>
      <c r="AD79" s="323">
        <v>-26158</v>
      </c>
      <c r="AE79" s="218"/>
      <c r="AF79" s="307">
        <v>-23801</v>
      </c>
      <c r="AG79" s="308">
        <v>-4037</v>
      </c>
      <c r="AH79" s="308">
        <v>-6121</v>
      </c>
      <c r="AI79" s="309">
        <v>-17770</v>
      </c>
      <c r="AJ79" s="323">
        <v>-51729</v>
      </c>
      <c r="AK79" s="218"/>
      <c r="AL79" s="307">
        <v>17103</v>
      </c>
      <c r="AM79" s="308">
        <v>-2736</v>
      </c>
      <c r="AN79" s="308">
        <v>9814</v>
      </c>
      <c r="AO79" s="309">
        <v>-5651</v>
      </c>
      <c r="AP79" s="323">
        <v>18530</v>
      </c>
      <c r="AQ79" s="218"/>
      <c r="AR79" s="307">
        <v>3841</v>
      </c>
      <c r="AS79" s="308">
        <v>196</v>
      </c>
      <c r="AT79" s="308">
        <v>-4006</v>
      </c>
      <c r="AU79" s="309">
        <v>-8979</v>
      </c>
      <c r="AV79" s="323">
        <v>-8948</v>
      </c>
      <c r="AW79" s="268"/>
      <c r="AX79" s="307">
        <v>-4045</v>
      </c>
      <c r="AY79" s="308">
        <v>5683</v>
      </c>
      <c r="AZ79" s="309">
        <v>191348</v>
      </c>
      <c r="BA79" s="323">
        <v>192986</v>
      </c>
      <c r="BB79" s="1"/>
    </row>
    <row r="80" spans="1:54" ht="13.4" customHeight="1" x14ac:dyDescent="0.25">
      <c r="A80" s="314" t="s">
        <v>191</v>
      </c>
      <c r="B80" s="321">
        <v>3149</v>
      </c>
      <c r="C80" s="318"/>
      <c r="D80" s="321">
        <v>20060</v>
      </c>
      <c r="E80" s="318"/>
      <c r="F80" s="321">
        <v>26402</v>
      </c>
      <c r="G80" s="318"/>
      <c r="H80" s="321">
        <v>64653</v>
      </c>
      <c r="I80" s="318"/>
      <c r="J80" s="321">
        <v>69464</v>
      </c>
      <c r="K80" s="318"/>
      <c r="L80" s="321">
        <v>103145</v>
      </c>
      <c r="M80" s="318"/>
      <c r="N80" s="321">
        <v>133988</v>
      </c>
      <c r="O80" s="318"/>
      <c r="P80" s="321">
        <v>162727</v>
      </c>
      <c r="Q80" s="318"/>
      <c r="R80" s="321">
        <v>236552</v>
      </c>
      <c r="S80" s="318"/>
      <c r="T80" s="321">
        <v>62203</v>
      </c>
      <c r="U80" s="318"/>
      <c r="V80" s="321">
        <v>50065</v>
      </c>
      <c r="W80" s="318"/>
      <c r="X80" s="321">
        <v>62508</v>
      </c>
      <c r="Y80" s="218"/>
      <c r="Z80" s="301">
        <v>103584</v>
      </c>
      <c r="AA80" s="302">
        <v>93816</v>
      </c>
      <c r="AB80" s="302">
        <v>73199</v>
      </c>
      <c r="AC80" s="303">
        <v>76726</v>
      </c>
      <c r="AD80" s="321">
        <v>103584</v>
      </c>
      <c r="AE80" s="218"/>
      <c r="AF80" s="301">
        <v>77426</v>
      </c>
      <c r="AG80" s="302">
        <v>53625</v>
      </c>
      <c r="AH80" s="302">
        <v>49588</v>
      </c>
      <c r="AI80" s="303">
        <v>43467</v>
      </c>
      <c r="AJ80" s="321">
        <v>77426</v>
      </c>
      <c r="AK80" s="218"/>
      <c r="AL80" s="301">
        <v>25697</v>
      </c>
      <c r="AM80" s="302">
        <v>42800</v>
      </c>
      <c r="AN80" s="302">
        <v>40064</v>
      </c>
      <c r="AO80" s="303">
        <v>49878</v>
      </c>
      <c r="AP80" s="321">
        <v>25697</v>
      </c>
      <c r="AQ80" s="218"/>
      <c r="AR80" s="301">
        <v>44227</v>
      </c>
      <c r="AS80" s="302">
        <v>48068</v>
      </c>
      <c r="AT80" s="302">
        <v>48264</v>
      </c>
      <c r="AU80" s="303">
        <v>44258</v>
      </c>
      <c r="AV80" s="321">
        <v>44227</v>
      </c>
      <c r="AW80" s="268"/>
      <c r="AX80" s="301">
        <v>35279</v>
      </c>
      <c r="AY80" s="302">
        <v>31234</v>
      </c>
      <c r="AZ80" s="303">
        <v>36917</v>
      </c>
      <c r="BA80" s="321">
        <v>35279</v>
      </c>
      <c r="BB80" s="1"/>
    </row>
    <row r="81" spans="1:54" ht="13.4" customHeight="1" x14ac:dyDescent="0.25">
      <c r="A81" s="314" t="s">
        <v>192</v>
      </c>
      <c r="B81" s="324">
        <v>20060</v>
      </c>
      <c r="C81" s="318"/>
      <c r="D81" s="324">
        <v>26402</v>
      </c>
      <c r="E81" s="318"/>
      <c r="F81" s="324">
        <v>64653</v>
      </c>
      <c r="G81" s="318"/>
      <c r="H81" s="324">
        <v>69464</v>
      </c>
      <c r="I81" s="318"/>
      <c r="J81" s="324">
        <v>103145</v>
      </c>
      <c r="K81" s="318"/>
      <c r="L81" s="324">
        <v>133988</v>
      </c>
      <c r="M81" s="318"/>
      <c r="N81" s="324">
        <v>162727</v>
      </c>
      <c r="O81" s="318"/>
      <c r="P81" s="324">
        <v>236552</v>
      </c>
      <c r="Q81" s="318"/>
      <c r="R81" s="324">
        <v>62203</v>
      </c>
      <c r="S81" s="318"/>
      <c r="T81" s="324">
        <v>50065</v>
      </c>
      <c r="U81" s="318"/>
      <c r="V81" s="324">
        <v>62508</v>
      </c>
      <c r="W81" s="318"/>
      <c r="X81" s="325">
        <v>103584</v>
      </c>
      <c r="Y81" s="218"/>
      <c r="Z81" s="310">
        <v>93816</v>
      </c>
      <c r="AA81" s="311">
        <v>73201</v>
      </c>
      <c r="AB81" s="311">
        <v>76726</v>
      </c>
      <c r="AC81" s="312">
        <v>77426</v>
      </c>
      <c r="AD81" s="325">
        <v>77426</v>
      </c>
      <c r="AE81" s="218"/>
      <c r="AF81" s="310">
        <v>53625</v>
      </c>
      <c r="AG81" s="311">
        <v>49588</v>
      </c>
      <c r="AH81" s="311">
        <v>43467</v>
      </c>
      <c r="AI81" s="312">
        <v>25697</v>
      </c>
      <c r="AJ81" s="325">
        <v>25697</v>
      </c>
      <c r="AK81" s="218"/>
      <c r="AL81" s="310">
        <v>42800</v>
      </c>
      <c r="AM81" s="311">
        <v>40064</v>
      </c>
      <c r="AN81" s="311">
        <v>49878</v>
      </c>
      <c r="AO81" s="312">
        <v>44227</v>
      </c>
      <c r="AP81" s="325">
        <v>44227</v>
      </c>
      <c r="AQ81" s="218"/>
      <c r="AR81" s="310">
        <v>48068</v>
      </c>
      <c r="AS81" s="311">
        <v>48264</v>
      </c>
      <c r="AT81" s="311">
        <v>44258</v>
      </c>
      <c r="AU81" s="312">
        <v>35279</v>
      </c>
      <c r="AV81" s="325">
        <v>35279</v>
      </c>
      <c r="AW81" s="268"/>
      <c r="AX81" s="310">
        <v>31234</v>
      </c>
      <c r="AY81" s="311">
        <v>36917</v>
      </c>
      <c r="AZ81" s="312">
        <v>228265</v>
      </c>
      <c r="BA81" s="325">
        <v>228265</v>
      </c>
      <c r="BB81" s="1"/>
    </row>
    <row r="82" spans="1:54" ht="12.65" customHeight="1" x14ac:dyDescent="0.25">
      <c r="A82" s="216"/>
      <c r="B82" s="257"/>
      <c r="C82" s="216"/>
      <c r="D82" s="257"/>
      <c r="E82" s="216"/>
      <c r="F82" s="257"/>
      <c r="G82" s="216"/>
      <c r="H82" s="257"/>
      <c r="I82" s="216"/>
      <c r="J82" s="257"/>
      <c r="K82" s="216"/>
      <c r="L82" s="257"/>
      <c r="M82" s="216"/>
      <c r="N82" s="257"/>
      <c r="O82" s="216"/>
      <c r="P82" s="257"/>
      <c r="Q82" s="216"/>
      <c r="R82" s="257"/>
      <c r="S82" s="216"/>
      <c r="T82" s="257"/>
      <c r="U82" s="216"/>
      <c r="V82" s="257"/>
      <c r="W82" s="216"/>
      <c r="X82" s="257"/>
      <c r="Y82" s="216"/>
      <c r="Z82" s="257"/>
      <c r="AA82" s="257"/>
      <c r="AB82" s="257"/>
      <c r="AC82" s="257"/>
      <c r="AD82" s="257"/>
      <c r="AE82" s="216"/>
      <c r="AF82" s="257"/>
      <c r="AG82" s="257"/>
      <c r="AH82" s="257"/>
      <c r="AI82" s="257"/>
      <c r="AJ82" s="257"/>
      <c r="AK82" s="216"/>
      <c r="AL82" s="257"/>
      <c r="AM82" s="257"/>
      <c r="AN82" s="257"/>
      <c r="AO82" s="257"/>
      <c r="AP82" s="257"/>
      <c r="AQ82" s="216"/>
      <c r="AR82" s="257"/>
      <c r="AS82" s="257"/>
      <c r="AT82" s="257"/>
      <c r="AU82" s="257"/>
      <c r="AV82" s="257"/>
      <c r="AW82" s="216"/>
      <c r="AX82" s="512"/>
      <c r="AY82" s="512"/>
      <c r="AZ82" s="512"/>
      <c r="BA82" s="257"/>
    </row>
    <row r="83" spans="1:54" ht="13.4" customHeight="1" x14ac:dyDescent="0.25">
      <c r="A83" s="651" t="s">
        <v>313</v>
      </c>
      <c r="B83" s="652"/>
      <c r="C83" s="652"/>
      <c r="D83" s="652"/>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2"/>
      <c r="AJ83" s="652"/>
      <c r="AK83" s="652"/>
      <c r="AL83" s="652"/>
      <c r="AM83" s="652"/>
      <c r="AN83" s="652"/>
      <c r="AO83" s="652"/>
      <c r="AP83" s="652"/>
      <c r="AQ83" s="652"/>
      <c r="AR83" s="652"/>
      <c r="AS83" s="216"/>
      <c r="AT83" s="216"/>
      <c r="AU83" s="216"/>
      <c r="AV83" s="216"/>
      <c r="AW83" s="216"/>
      <c r="AX83" s="216"/>
      <c r="AY83" s="216"/>
      <c r="AZ83" s="615"/>
      <c r="BA83" s="216"/>
    </row>
    <row r="84" spans="1:54" ht="27.75" customHeight="1" x14ac:dyDescent="0.25">
      <c r="A84" s="656" t="s">
        <v>318</v>
      </c>
      <c r="B84" s="652"/>
      <c r="C84" s="652"/>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c r="AM84" s="652"/>
      <c r="AN84" s="652"/>
      <c r="AO84" s="652"/>
      <c r="AP84" s="652"/>
      <c r="AQ84" s="652"/>
      <c r="AR84" s="652"/>
      <c r="AS84" s="652"/>
      <c r="AT84" s="652"/>
      <c r="AU84" s="652"/>
      <c r="AV84" s="652"/>
      <c r="AW84" s="652"/>
      <c r="AX84" s="652"/>
      <c r="AY84" s="652"/>
      <c r="AZ84" s="615"/>
      <c r="BA84" s="216"/>
    </row>
    <row r="85" spans="1:54" ht="12.65" customHeight="1" x14ac:dyDescent="0.25">
      <c r="A85" s="216"/>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615"/>
      <c r="BA85" s="216"/>
    </row>
    <row r="86" spans="1:54" ht="12.65" customHeight="1" x14ac:dyDescent="0.25"/>
    <row r="87" spans="1:54" ht="12.65" customHeight="1" x14ac:dyDescent="0.25"/>
    <row r="88" spans="1:54" ht="12.65" customHeight="1" x14ac:dyDescent="0.25"/>
    <row r="89" spans="1:54" ht="12.65" customHeight="1" x14ac:dyDescent="0.25"/>
    <row r="90" spans="1:54" ht="12.65" customHeight="1" x14ac:dyDescent="0.25"/>
    <row r="91" spans="1:54" ht="12.65" customHeight="1" x14ac:dyDescent="0.25"/>
    <row r="92" spans="1:54" ht="12.65" customHeight="1" x14ac:dyDescent="0.25"/>
    <row r="93" spans="1:54" ht="12.65" customHeight="1" x14ac:dyDescent="0.25"/>
    <row r="94" spans="1:54" ht="12.65" customHeight="1" x14ac:dyDescent="0.25"/>
    <row r="95" spans="1:54" ht="16.75" customHeight="1" x14ac:dyDescent="0.25"/>
    <row r="96" spans="1:54" ht="16.75" customHeight="1" x14ac:dyDescent="0.25">
      <c r="A96" s="650"/>
      <c r="B96" s="650"/>
      <c r="C96" s="650"/>
      <c r="D96" s="650"/>
      <c r="E96" s="650"/>
      <c r="F96" s="650"/>
      <c r="G96" s="650"/>
      <c r="H96" s="650"/>
      <c r="I96" s="650"/>
      <c r="J96" s="650"/>
      <c r="K96" s="650"/>
      <c r="L96" s="650"/>
      <c r="M96" s="650"/>
      <c r="N96" s="650"/>
      <c r="O96" s="650"/>
      <c r="P96" s="650"/>
      <c r="Q96" s="650"/>
      <c r="R96" s="650"/>
      <c r="S96" s="650"/>
      <c r="T96" s="650"/>
      <c r="U96" s="650"/>
      <c r="V96" s="650"/>
      <c r="W96" s="650"/>
      <c r="X96" s="650"/>
      <c r="Y96" s="650"/>
      <c r="Z96" s="650"/>
      <c r="AA96" s="650"/>
      <c r="AB96" s="650"/>
      <c r="AC96" s="650"/>
      <c r="AD96" s="650"/>
      <c r="AE96" s="650"/>
      <c r="AF96" s="650"/>
      <c r="AG96" s="650"/>
      <c r="AH96" s="650"/>
      <c r="AI96" s="650"/>
      <c r="AJ96" s="650"/>
      <c r="AK96" s="650"/>
      <c r="AL96" s="650"/>
      <c r="AM96" s="650"/>
    </row>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row r="137" ht="16.75" customHeight="1" x14ac:dyDescent="0.25"/>
    <row r="138" ht="16.75" customHeight="1" x14ac:dyDescent="0.25"/>
    <row r="139" ht="16.75" customHeight="1" x14ac:dyDescent="0.25"/>
    <row r="140" ht="16.75" customHeight="1" x14ac:dyDescent="0.25"/>
    <row r="141" ht="16.75" customHeight="1" x14ac:dyDescent="0.25"/>
    <row r="142" ht="16.75" customHeight="1" x14ac:dyDescent="0.25"/>
    <row r="143" ht="16.75" customHeight="1" x14ac:dyDescent="0.25"/>
    <row r="144" ht="16.75" customHeight="1" x14ac:dyDescent="0.25"/>
    <row r="145" ht="16.75" customHeight="1" x14ac:dyDescent="0.25"/>
    <row r="146" ht="16.75" customHeight="1" x14ac:dyDescent="0.25"/>
    <row r="147" ht="16.75" customHeight="1" x14ac:dyDescent="0.25"/>
    <row r="148" ht="16.75" customHeight="1" x14ac:dyDescent="0.25"/>
    <row r="149" ht="16.75" customHeight="1" x14ac:dyDescent="0.25"/>
    <row r="150" ht="16.75" customHeight="1" x14ac:dyDescent="0.25"/>
    <row r="151" ht="16.75" customHeight="1" x14ac:dyDescent="0.25"/>
    <row r="152" ht="16.75" customHeight="1" x14ac:dyDescent="0.25"/>
    <row r="153" ht="16.75" customHeight="1" x14ac:dyDescent="0.25"/>
    <row r="154" ht="16.75" customHeight="1" x14ac:dyDescent="0.25"/>
    <row r="155" ht="16.75" customHeight="1" x14ac:dyDescent="0.25"/>
    <row r="156" ht="16.75" customHeight="1" x14ac:dyDescent="0.25"/>
    <row r="157" ht="16.75" customHeight="1" x14ac:dyDescent="0.25"/>
    <row r="158" ht="16.75" customHeight="1" x14ac:dyDescent="0.25"/>
    <row r="159" ht="16.75" customHeight="1" x14ac:dyDescent="0.25"/>
    <row r="160" ht="16.75" customHeight="1" x14ac:dyDescent="0.25"/>
    <row r="161" ht="16.75" customHeight="1" x14ac:dyDescent="0.25"/>
    <row r="162" ht="16.75" customHeight="1" x14ac:dyDescent="0.25"/>
    <row r="163" ht="16.75" customHeight="1" x14ac:dyDescent="0.25"/>
    <row r="164" ht="16.75" customHeight="1" x14ac:dyDescent="0.25"/>
    <row r="165" ht="16.75" customHeight="1" x14ac:dyDescent="0.25"/>
    <row r="166" ht="16.75" customHeight="1" x14ac:dyDescent="0.25"/>
    <row r="167" ht="16.75" customHeight="1" x14ac:dyDescent="0.25"/>
    <row r="168" ht="16.75" customHeight="1" x14ac:dyDescent="0.25"/>
    <row r="169" ht="16.75" customHeight="1" x14ac:dyDescent="0.25"/>
    <row r="170" ht="16.75" customHeight="1" x14ac:dyDescent="0.25"/>
  </sheetData>
  <mergeCells count="5">
    <mergeCell ref="A1:A3"/>
    <mergeCell ref="A4:A5"/>
    <mergeCell ref="A83:AR83"/>
    <mergeCell ref="A84:AY84"/>
    <mergeCell ref="A96:AM9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9"/>
  <sheetViews>
    <sheetView topLeftCell="I28" workbookViewId="0">
      <selection activeCell="X18" sqref="X18"/>
    </sheetView>
  </sheetViews>
  <sheetFormatPr defaultColWidth="13.7265625" defaultRowHeight="12.5" x14ac:dyDescent="0.25"/>
  <cols>
    <col min="1" max="1" width="65.1796875" customWidth="1"/>
    <col min="2" max="5" width="9.1796875" bestFit="1" customWidth="1"/>
    <col min="6" max="6" width="12.26953125" bestFit="1" customWidth="1"/>
    <col min="7" max="7" width="0" hidden="1" customWidth="1"/>
    <col min="8" max="11" width="11.1796875" bestFit="1" customWidth="1"/>
    <col min="12" max="12" width="12.54296875" bestFit="1" customWidth="1"/>
    <col min="13" max="13" width="0" hidden="1" customWidth="1"/>
    <col min="14" max="16" width="11.1796875" bestFit="1" customWidth="1"/>
    <col min="17" max="17" width="11.1796875" customWidth="1"/>
    <col min="18" max="18" width="12.54296875" customWidth="1"/>
    <col min="19" max="19" width="0" hidden="1" customWidth="1"/>
    <col min="20" max="21" width="11.1796875" customWidth="1"/>
    <col min="22" max="22" width="11.1796875" style="614" customWidth="1"/>
    <col min="23" max="23" width="11.7265625" bestFit="1" customWidth="1"/>
    <col min="24" max="31" width="20.1796875" customWidth="1"/>
  </cols>
  <sheetData>
    <row r="1" spans="1:24" ht="16.75" customHeight="1" x14ac:dyDescent="0.25">
      <c r="A1" s="657" t="s">
        <v>0</v>
      </c>
    </row>
    <row r="2" spans="1:24" ht="16.75" customHeight="1" x14ac:dyDescent="0.25">
      <c r="A2" s="650"/>
    </row>
    <row r="3" spans="1:24" ht="16.75" customHeight="1" x14ac:dyDescent="0.25">
      <c r="A3" s="650"/>
    </row>
    <row r="4" spans="1:24" ht="16.75" customHeight="1" x14ac:dyDescent="0.25">
      <c r="A4" s="651" t="s">
        <v>319</v>
      </c>
      <c r="B4" s="216"/>
      <c r="C4" s="216"/>
      <c r="D4" s="216"/>
      <c r="E4" s="216"/>
      <c r="F4" s="216"/>
      <c r="G4" s="216"/>
      <c r="H4" s="216"/>
      <c r="I4" s="216"/>
      <c r="J4" s="216"/>
      <c r="K4" s="216"/>
      <c r="L4" s="216"/>
      <c r="M4" s="216"/>
      <c r="N4" s="216"/>
      <c r="O4" s="216"/>
      <c r="P4" s="216"/>
      <c r="Q4" s="216"/>
      <c r="R4" s="216"/>
      <c r="S4" s="216"/>
      <c r="T4" s="216"/>
      <c r="U4" s="216"/>
      <c r="V4" s="615"/>
      <c r="W4" s="216"/>
    </row>
    <row r="5" spans="1:24" ht="16.75" customHeight="1" x14ac:dyDescent="0.25">
      <c r="A5" s="652"/>
      <c r="B5" s="216"/>
      <c r="C5" s="216"/>
      <c r="D5" s="216"/>
      <c r="E5" s="216"/>
      <c r="F5" s="216"/>
      <c r="G5" s="216"/>
      <c r="H5" s="216"/>
      <c r="I5" s="216"/>
      <c r="J5" s="216"/>
      <c r="K5" s="216"/>
      <c r="L5" s="216"/>
      <c r="M5" s="216"/>
      <c r="N5" s="216"/>
      <c r="O5" s="216"/>
      <c r="P5" s="216"/>
      <c r="Q5" s="216"/>
      <c r="R5" s="216"/>
      <c r="S5" s="216"/>
      <c r="T5" s="216"/>
      <c r="U5" s="216"/>
      <c r="V5" s="615"/>
      <c r="W5" s="216"/>
    </row>
    <row r="6" spans="1:24" ht="16.75" customHeight="1" x14ac:dyDescent="0.25">
      <c r="A6" s="216"/>
      <c r="B6" s="219" t="s">
        <v>18</v>
      </c>
      <c r="C6" s="220" t="s">
        <v>19</v>
      </c>
      <c r="D6" s="220" t="s">
        <v>20</v>
      </c>
      <c r="E6" s="221" t="s">
        <v>21</v>
      </c>
      <c r="F6" s="217" t="s">
        <v>22</v>
      </c>
      <c r="G6" s="218"/>
      <c r="H6" s="219" t="s">
        <v>23</v>
      </c>
      <c r="I6" s="220" t="s">
        <v>24</v>
      </c>
      <c r="J6" s="220" t="s">
        <v>25</v>
      </c>
      <c r="K6" s="221" t="s">
        <v>26</v>
      </c>
      <c r="L6" s="217" t="s">
        <v>27</v>
      </c>
      <c r="M6" s="218"/>
      <c r="N6" s="219" t="s">
        <v>28</v>
      </c>
      <c r="O6" s="220" t="s">
        <v>29</v>
      </c>
      <c r="P6" s="220" t="s">
        <v>30</v>
      </c>
      <c r="Q6" s="221" t="s">
        <v>31</v>
      </c>
      <c r="R6" s="217" t="s">
        <v>32</v>
      </c>
      <c r="S6" s="268"/>
      <c r="T6" s="219" t="s">
        <v>33</v>
      </c>
      <c r="U6" s="220" t="s">
        <v>34</v>
      </c>
      <c r="V6" s="221" t="s">
        <v>393</v>
      </c>
      <c r="W6" s="617" t="s">
        <v>35</v>
      </c>
      <c r="X6" s="1"/>
    </row>
    <row r="7" spans="1:24" ht="16.75" customHeight="1" x14ac:dyDescent="0.25">
      <c r="A7" s="216"/>
      <c r="B7" s="225" t="s">
        <v>42</v>
      </c>
      <c r="C7" s="226" t="s">
        <v>43</v>
      </c>
      <c r="D7" s="226" t="s">
        <v>44</v>
      </c>
      <c r="E7" s="227" t="s">
        <v>45</v>
      </c>
      <c r="F7" s="224" t="s">
        <v>37</v>
      </c>
      <c r="G7" s="218"/>
      <c r="H7" s="225" t="s">
        <v>46</v>
      </c>
      <c r="I7" s="226" t="s">
        <v>47</v>
      </c>
      <c r="J7" s="226" t="s">
        <v>48</v>
      </c>
      <c r="K7" s="227" t="s">
        <v>49</v>
      </c>
      <c r="L7" s="224" t="s">
        <v>37</v>
      </c>
      <c r="M7" s="218"/>
      <c r="N7" s="225" t="s">
        <v>50</v>
      </c>
      <c r="O7" s="226" t="s">
        <v>51</v>
      </c>
      <c r="P7" s="226" t="s">
        <v>52</v>
      </c>
      <c r="Q7" s="227" t="s">
        <v>53</v>
      </c>
      <c r="R7" s="224" t="s">
        <v>37</v>
      </c>
      <c r="S7" s="268"/>
      <c r="T7" s="225" t="s">
        <v>54</v>
      </c>
      <c r="U7" s="226" t="s">
        <v>55</v>
      </c>
      <c r="V7" s="227" t="s">
        <v>394</v>
      </c>
      <c r="W7" s="618" t="s">
        <v>56</v>
      </c>
      <c r="X7" s="1"/>
    </row>
    <row r="8" spans="1:24" ht="13.4" customHeight="1" x14ac:dyDescent="0.25">
      <c r="A8" s="223" t="s">
        <v>193</v>
      </c>
      <c r="B8" s="256"/>
      <c r="C8" s="257"/>
      <c r="D8" s="257"/>
      <c r="E8" s="258"/>
      <c r="F8" s="317"/>
      <c r="G8" s="218"/>
      <c r="H8" s="256"/>
      <c r="I8" s="257"/>
      <c r="J8" s="257"/>
      <c r="K8" s="258"/>
      <c r="L8" s="317"/>
      <c r="M8" s="218"/>
      <c r="N8" s="256"/>
      <c r="O8" s="257"/>
      <c r="P8" s="257"/>
      <c r="Q8" s="258"/>
      <c r="R8" s="317"/>
      <c r="S8" s="268"/>
      <c r="T8" s="256"/>
      <c r="U8" s="257"/>
      <c r="V8" s="258"/>
      <c r="W8" s="317"/>
      <c r="X8" s="1"/>
    </row>
    <row r="9" spans="1:24" ht="13.4" customHeight="1" x14ac:dyDescent="0.25">
      <c r="A9" s="328" t="s">
        <v>194</v>
      </c>
      <c r="B9" s="84">
        <v>294062</v>
      </c>
      <c r="C9" s="85">
        <v>391401</v>
      </c>
      <c r="D9" s="85">
        <v>330848</v>
      </c>
      <c r="E9" s="86">
        <v>329810</v>
      </c>
      <c r="F9" s="336">
        <f>SUM(B9:E9)</f>
        <v>1346121</v>
      </c>
      <c r="G9" s="3"/>
      <c r="H9" s="84">
        <v>326286</v>
      </c>
      <c r="I9" s="85">
        <v>439332</v>
      </c>
      <c r="J9" s="85">
        <v>366627</v>
      </c>
      <c r="K9" s="85">
        <v>366896</v>
      </c>
      <c r="L9" s="336">
        <f>SUM(H9:K9)</f>
        <v>1499141</v>
      </c>
      <c r="M9" s="4"/>
      <c r="N9" s="84">
        <v>345320</v>
      </c>
      <c r="O9" s="85">
        <v>443940</v>
      </c>
      <c r="P9" s="85">
        <v>358660</v>
      </c>
      <c r="Q9" s="85">
        <v>360402</v>
      </c>
      <c r="R9" s="336">
        <f>SUM(N9:Q9)</f>
        <v>1508322</v>
      </c>
      <c r="S9" s="4"/>
      <c r="T9" s="84">
        <v>343171</v>
      </c>
      <c r="U9" s="85">
        <v>433305</v>
      </c>
      <c r="V9" s="85">
        <v>316310</v>
      </c>
      <c r="W9" s="336">
        <v>1092786</v>
      </c>
      <c r="X9" s="1"/>
    </row>
    <row r="10" spans="1:24" ht="13.4" customHeight="1" x14ac:dyDescent="0.3">
      <c r="A10" s="329" t="s">
        <v>195</v>
      </c>
      <c r="B10" s="87">
        <f>B9/B20</f>
        <v>0.66273018820724205</v>
      </c>
      <c r="C10" s="88">
        <f>C9/C20</f>
        <v>0.67851316891190272</v>
      </c>
      <c r="D10" s="88">
        <f>D9/D20</f>
        <v>0.60090267624435822</v>
      </c>
      <c r="E10" s="88">
        <f>E9/E20</f>
        <v>0.58450419667668574</v>
      </c>
      <c r="F10" s="337">
        <f>F9/F20</f>
        <v>0.6303820586727108</v>
      </c>
      <c r="G10" s="5"/>
      <c r="H10" s="87">
        <f>H9/H20</f>
        <v>0.57925664496062379</v>
      </c>
      <c r="I10" s="88">
        <f>I9/I20</f>
        <v>0.57651032603988694</v>
      </c>
      <c r="J10" s="88">
        <f>J9/J20</f>
        <v>0.57639501374850843</v>
      </c>
      <c r="K10" s="88">
        <f>K9/K20</f>
        <v>0.58132821239229704</v>
      </c>
      <c r="L10" s="337">
        <f>L9/L20</f>
        <v>0.57825160720698343</v>
      </c>
      <c r="M10" s="6"/>
      <c r="N10" s="87">
        <v>0.57999999999999996</v>
      </c>
      <c r="O10" s="88">
        <v>0.54</v>
      </c>
      <c r="P10" s="88">
        <v>0.54</v>
      </c>
      <c r="Q10" s="89">
        <v>0.53</v>
      </c>
      <c r="R10" s="337">
        <f>R9/R20</f>
        <v>0.5482662056591675</v>
      </c>
      <c r="S10" s="6"/>
      <c r="T10" s="87">
        <f>T9/T20</f>
        <v>0.54131418593315972</v>
      </c>
      <c r="U10" s="88">
        <f>U9/U20</f>
        <v>0.52820622844625298</v>
      </c>
      <c r="V10" s="89">
        <v>0.53</v>
      </c>
      <c r="W10" s="337">
        <v>0.53</v>
      </c>
      <c r="X10" s="1"/>
    </row>
    <row r="11" spans="1:24" ht="13.4" customHeight="1" x14ac:dyDescent="0.25">
      <c r="A11" s="328" t="s">
        <v>196</v>
      </c>
      <c r="B11" s="7">
        <v>72853</v>
      </c>
      <c r="C11" s="8">
        <v>82549</v>
      </c>
      <c r="D11" s="8">
        <v>77117</v>
      </c>
      <c r="E11" s="8">
        <v>85669</v>
      </c>
      <c r="F11" s="338">
        <v>318188</v>
      </c>
      <c r="G11" s="10"/>
      <c r="H11" s="7">
        <v>91874</v>
      </c>
      <c r="I11" s="8">
        <v>107366</v>
      </c>
      <c r="J11" s="8">
        <v>103685</v>
      </c>
      <c r="K11" s="8">
        <v>107851</v>
      </c>
      <c r="L11" s="338">
        <v>410776</v>
      </c>
      <c r="M11" s="11"/>
      <c r="N11" s="7">
        <v>101389</v>
      </c>
      <c r="O11" s="8">
        <v>116314</v>
      </c>
      <c r="P11" s="8">
        <v>109305</v>
      </c>
      <c r="Q11" s="8">
        <v>116979</v>
      </c>
      <c r="R11" s="338">
        <v>443987</v>
      </c>
      <c r="S11" s="11"/>
      <c r="T11" s="7">
        <v>109290</v>
      </c>
      <c r="U11" s="8">
        <v>126617</v>
      </c>
      <c r="V11" s="8">
        <v>109496</v>
      </c>
      <c r="W11" s="338">
        <v>345403</v>
      </c>
      <c r="X11" s="1"/>
    </row>
    <row r="12" spans="1:24" ht="13.4" customHeight="1" x14ac:dyDescent="0.3">
      <c r="A12" s="329" t="s">
        <v>195</v>
      </c>
      <c r="B12" s="13">
        <f>B11/B20</f>
        <v>0.16418946481171387</v>
      </c>
      <c r="C12" s="14">
        <f>C11/C20</f>
        <v>0.14310281164460145</v>
      </c>
      <c r="D12" s="14">
        <f>D11/D20</f>
        <v>0.14006375037460156</v>
      </c>
      <c r="E12" s="14">
        <f>E11/E20</f>
        <v>0.15182647592582091</v>
      </c>
      <c r="F12" s="337">
        <f>F11/F20</f>
        <v>0.14900592627628015</v>
      </c>
      <c r="G12" s="5"/>
      <c r="H12" s="13">
        <f>H11/H20</f>
        <v>0.1631042245119691</v>
      </c>
      <c r="I12" s="14">
        <f>I11/I20</f>
        <v>0.14089027811677388</v>
      </c>
      <c r="J12" s="14">
        <f>J11/J20</f>
        <v>0.16300904461622875</v>
      </c>
      <c r="K12" s="14">
        <f>K11/K20</f>
        <v>0.17088447144346525</v>
      </c>
      <c r="L12" s="337">
        <f>L11/L20</f>
        <v>0.15844532449052878</v>
      </c>
      <c r="M12" s="6"/>
      <c r="N12" s="13">
        <v>0.17</v>
      </c>
      <c r="O12" s="14">
        <v>0.14000000000000001</v>
      </c>
      <c r="P12" s="14">
        <v>0.16</v>
      </c>
      <c r="Q12" s="15">
        <v>0.17</v>
      </c>
      <c r="R12" s="337">
        <f>R11/R20</f>
        <v>0.16138667197852768</v>
      </c>
      <c r="S12" s="6"/>
      <c r="T12" s="13">
        <f>T11/T20</f>
        <v>0.17239285190367201</v>
      </c>
      <c r="U12" s="14">
        <f>U11/U20</f>
        <v>0.15434829514355755</v>
      </c>
      <c r="V12" s="15">
        <v>0.18</v>
      </c>
      <c r="W12" s="337">
        <v>0.17</v>
      </c>
      <c r="X12" s="1"/>
    </row>
    <row r="13" spans="1:24" ht="13.4" customHeight="1" x14ac:dyDescent="0.25">
      <c r="A13" s="328" t="s">
        <v>197</v>
      </c>
      <c r="B13" s="7">
        <v>59104</v>
      </c>
      <c r="C13" s="8">
        <v>69839</v>
      </c>
      <c r="D13" s="8">
        <v>65359</v>
      </c>
      <c r="E13" s="8">
        <v>76123</v>
      </c>
      <c r="F13" s="338">
        <v>270425</v>
      </c>
      <c r="G13" s="10"/>
      <c r="H13" s="7">
        <v>68612</v>
      </c>
      <c r="I13" s="8">
        <v>85631</v>
      </c>
      <c r="J13" s="8">
        <v>80463</v>
      </c>
      <c r="K13" s="8">
        <v>85767</v>
      </c>
      <c r="L13" s="338">
        <v>320473</v>
      </c>
      <c r="M13" s="11"/>
      <c r="N13" s="7">
        <v>71000</v>
      </c>
      <c r="O13" s="8">
        <v>87740</v>
      </c>
      <c r="P13" s="8">
        <v>79027</v>
      </c>
      <c r="Q13" s="8">
        <v>88105</v>
      </c>
      <c r="R13" s="338">
        <v>325872</v>
      </c>
      <c r="S13" s="11"/>
      <c r="T13" s="7">
        <v>72258</v>
      </c>
      <c r="U13" s="8">
        <v>87699</v>
      </c>
      <c r="V13" s="8">
        <v>68537</v>
      </c>
      <c r="W13" s="338">
        <v>228494</v>
      </c>
      <c r="X13" s="1"/>
    </row>
    <row r="14" spans="1:24" ht="13.4" customHeight="1" x14ac:dyDescent="0.3">
      <c r="A14" s="329" t="s">
        <v>195</v>
      </c>
      <c r="B14" s="13">
        <f>B13/B20</f>
        <v>0.1332032191979951</v>
      </c>
      <c r="C14" s="14">
        <f>C13/C20</f>
        <v>0.12106939226940752</v>
      </c>
      <c r="D14" s="14">
        <f>D13/D20</f>
        <v>0.11870828300807323</v>
      </c>
      <c r="E14" s="14">
        <f>E13/E20</f>
        <v>0.13490862303635229</v>
      </c>
      <c r="F14" s="337">
        <f>F13/F20</f>
        <v>0.12663874066043679</v>
      </c>
      <c r="G14" s="5"/>
      <c r="H14" s="13">
        <f>H13/H20</f>
        <v>0.12180711683626731</v>
      </c>
      <c r="I14" s="14">
        <f>I13/I20</f>
        <v>0.11236867728533674</v>
      </c>
      <c r="J14" s="14">
        <f>J13/J20</f>
        <v>0.12650042684048429</v>
      </c>
      <c r="K14" s="14">
        <f>K13/K20</f>
        <v>0.13589348696156442</v>
      </c>
      <c r="L14" s="337">
        <f>L13/L20</f>
        <v>0.12361347419385074</v>
      </c>
      <c r="M14" s="6"/>
      <c r="N14" s="13">
        <v>0.12</v>
      </c>
      <c r="O14" s="14">
        <v>0.11</v>
      </c>
      <c r="P14" s="14">
        <v>0.12</v>
      </c>
      <c r="Q14" s="14">
        <v>0.13</v>
      </c>
      <c r="R14" s="337">
        <f>R13/R20</f>
        <v>0.11845256183398786</v>
      </c>
      <c r="S14" s="6"/>
      <c r="T14" s="13">
        <f>T13/T20</f>
        <v>0.11397897971319912</v>
      </c>
      <c r="U14" s="14">
        <f>U13/U20</f>
        <v>0.10690658549637769</v>
      </c>
      <c r="V14" s="14">
        <v>0.11</v>
      </c>
      <c r="W14" s="337">
        <v>0.11</v>
      </c>
      <c r="X14" s="1"/>
    </row>
    <row r="15" spans="1:24" ht="13.4" customHeight="1" x14ac:dyDescent="0.25">
      <c r="A15" s="328" t="s">
        <v>198</v>
      </c>
      <c r="B15" s="16" t="s">
        <v>79</v>
      </c>
      <c r="C15" s="17" t="s">
        <v>79</v>
      </c>
      <c r="D15" s="8">
        <v>58828</v>
      </c>
      <c r="E15" s="8">
        <v>53884</v>
      </c>
      <c r="F15" s="338">
        <v>112712</v>
      </c>
      <c r="G15" s="10"/>
      <c r="H15" s="7">
        <v>59717</v>
      </c>
      <c r="I15" s="8">
        <v>126098</v>
      </c>
      <c r="J15" s="8">
        <v>81545</v>
      </c>
      <c r="K15" s="8">
        <v>65906</v>
      </c>
      <c r="L15" s="338">
        <v>333266</v>
      </c>
      <c r="M15" s="11"/>
      <c r="N15" s="7">
        <v>65971</v>
      </c>
      <c r="O15" s="8">
        <v>132951</v>
      </c>
      <c r="P15" s="8">
        <v>79721</v>
      </c>
      <c r="Q15" s="8">
        <v>69766</v>
      </c>
      <c r="R15" s="338">
        <v>348409</v>
      </c>
      <c r="S15" s="11"/>
      <c r="T15" s="7">
        <v>70163</v>
      </c>
      <c r="U15" s="8">
        <v>127985</v>
      </c>
      <c r="V15" s="8">
        <v>68362</v>
      </c>
      <c r="W15" s="338">
        <v>266510</v>
      </c>
      <c r="X15" s="1"/>
    </row>
    <row r="16" spans="1:24" ht="13.4" customHeight="1" x14ac:dyDescent="0.3">
      <c r="A16" s="329" t="s">
        <v>195</v>
      </c>
      <c r="B16" s="18" t="s">
        <v>79</v>
      </c>
      <c r="C16" s="19" t="s">
        <v>79</v>
      </c>
      <c r="D16" s="14">
        <f>D15/D20</f>
        <v>0.10684635433221029</v>
      </c>
      <c r="E16" s="14">
        <f>E15/E20</f>
        <v>9.5495661543696472E-2</v>
      </c>
      <c r="F16" s="337">
        <f>F15/F20</f>
        <v>5.2782493250694833E-2</v>
      </c>
      <c r="G16" s="5"/>
      <c r="H16" s="13">
        <f>H15/H20</f>
        <v>0.10601579309904062</v>
      </c>
      <c r="I16" s="14">
        <f>I15/I20</f>
        <v>0.16547121332608974</v>
      </c>
      <c r="J16" s="14">
        <f>J15/J20</f>
        <v>0.12820150015171311</v>
      </c>
      <c r="K16" s="14">
        <f>K15/K20</f>
        <v>0.10442473389169336</v>
      </c>
      <c r="L16" s="337">
        <f>L15/L20</f>
        <v>0.1285480152483606</v>
      </c>
      <c r="M16" s="6"/>
      <c r="N16" s="13">
        <v>0.11</v>
      </c>
      <c r="O16" s="14">
        <v>0.16</v>
      </c>
      <c r="P16" s="14">
        <v>0.12</v>
      </c>
      <c r="Q16" s="14">
        <v>0.1</v>
      </c>
      <c r="R16" s="337">
        <f>R15/R20</f>
        <v>0.12664462922870906</v>
      </c>
      <c r="S16" s="6"/>
      <c r="T16" s="13">
        <f>T15/T20</f>
        <v>0.11067434960305005</v>
      </c>
      <c r="U16" s="14">
        <f>U15/U20</f>
        <v>0.15601591061191003</v>
      </c>
      <c r="V16" s="14">
        <v>0.11</v>
      </c>
      <c r="W16" s="337">
        <v>0.13</v>
      </c>
      <c r="X16" s="1"/>
    </row>
    <row r="17" spans="1:24" ht="13.4" customHeight="1" x14ac:dyDescent="0.25">
      <c r="A17" s="328" t="s">
        <v>199</v>
      </c>
      <c r="B17" s="90">
        <v>18807</v>
      </c>
      <c r="C17" s="91">
        <v>34469</v>
      </c>
      <c r="D17" s="91">
        <v>19983</v>
      </c>
      <c r="E17" s="91">
        <v>20390</v>
      </c>
      <c r="F17" s="338">
        <f>SUM(B17:E17)</f>
        <v>93649</v>
      </c>
      <c r="G17" s="10"/>
      <c r="H17" s="90">
        <v>18704</v>
      </c>
      <c r="I17" s="91">
        <v>7498</v>
      </c>
      <c r="J17" s="91">
        <v>6998</v>
      </c>
      <c r="K17" s="91">
        <v>7030</v>
      </c>
      <c r="L17" s="338">
        <f>SUM(H17:K17)</f>
        <v>40230</v>
      </c>
      <c r="M17" s="11"/>
      <c r="N17" s="90">
        <v>7715</v>
      </c>
      <c r="O17" s="91">
        <v>48256</v>
      </c>
      <c r="P17" s="91">
        <v>38016</v>
      </c>
      <c r="Q17" s="91">
        <v>42215</v>
      </c>
      <c r="R17" s="338">
        <f>SUM(N17:Q17)</f>
        <v>136202</v>
      </c>
      <c r="S17" s="11"/>
      <c r="T17" s="90">
        <v>42276</v>
      </c>
      <c r="U17" s="91">
        <v>49774</v>
      </c>
      <c r="V17" s="91">
        <v>39237</v>
      </c>
      <c r="W17" s="338">
        <v>131287</v>
      </c>
      <c r="X17" s="1"/>
    </row>
    <row r="18" spans="1:24" ht="13.4" customHeight="1" x14ac:dyDescent="0.3">
      <c r="A18" s="329" t="s">
        <v>195</v>
      </c>
      <c r="B18" s="92">
        <f>B17/B20</f>
        <v>4.2385505946411307E-2</v>
      </c>
      <c r="C18" s="93">
        <f>C17/C20</f>
        <v>5.9753731899571984E-2</v>
      </c>
      <c r="D18" s="93">
        <f>D17/D20</f>
        <v>3.6294123523161727E-2</v>
      </c>
      <c r="E18" s="93">
        <f>E17/E20</f>
        <v>3.613608007712811E-2</v>
      </c>
      <c r="F18" s="339">
        <v>4.3855381063545321E-2</v>
      </c>
      <c r="G18" s="5"/>
      <c r="H18" s="87">
        <f>H17/H20</f>
        <v>3.3205274781460153E-2</v>
      </c>
      <c r="I18" s="88">
        <f>I17/I20</f>
        <v>9.8391977471412786E-3</v>
      </c>
      <c r="J18" s="88">
        <f>J17/J20</f>
        <v>1.1001951046191529E-2</v>
      </c>
      <c r="K18" s="93">
        <f>K17/K20</f>
        <v>1.1138680533769374E-2</v>
      </c>
      <c r="L18" s="339">
        <v>1.5517594514416552E-2</v>
      </c>
      <c r="M18" s="6"/>
      <c r="N18" s="92">
        <f>N17/N20</f>
        <v>1.3098894531402542E-2</v>
      </c>
      <c r="O18" s="93">
        <f>O17/O20</f>
        <v>5.8451948781867491E-2</v>
      </c>
      <c r="P18" s="93">
        <f>P17/P20</f>
        <v>5.7442121200216377E-2</v>
      </c>
      <c r="Q18" s="93">
        <f>Q17/Q20</f>
        <v>6.2567250716599923E-2</v>
      </c>
      <c r="R18" s="339">
        <v>4.9508628623854814E-2</v>
      </c>
      <c r="S18" s="6"/>
      <c r="T18" s="92">
        <f>T17/T20</f>
        <v>6.6685700494826958E-2</v>
      </c>
      <c r="U18" s="93">
        <f>U17/U20</f>
        <v>6.0675359884339655E-2</v>
      </c>
      <c r="V18" s="93">
        <v>7.0000000000000007E-2</v>
      </c>
      <c r="W18" s="339">
        <v>0.06</v>
      </c>
      <c r="X18" s="1"/>
    </row>
    <row r="19" spans="1:24" ht="13.4" customHeight="1" x14ac:dyDescent="0.25">
      <c r="A19" s="328" t="s">
        <v>320</v>
      </c>
      <c r="B19" s="94">
        <v>-1113</v>
      </c>
      <c r="C19" s="95">
        <v>-1407</v>
      </c>
      <c r="D19" s="95">
        <v>-1550</v>
      </c>
      <c r="E19" s="95">
        <v>-1620</v>
      </c>
      <c r="F19" s="340">
        <f>SUM(B19:E19)</f>
        <v>-5690</v>
      </c>
      <c r="G19" s="20"/>
      <c r="H19" s="96">
        <v>-1909</v>
      </c>
      <c r="I19" s="97">
        <v>-3871</v>
      </c>
      <c r="J19" s="97">
        <v>-3249</v>
      </c>
      <c r="K19" s="98">
        <v>-2316</v>
      </c>
      <c r="L19" s="340">
        <f>SUM(H19:K19)</f>
        <v>-11345</v>
      </c>
      <c r="M19" s="21"/>
      <c r="N19" s="94">
        <v>-2414</v>
      </c>
      <c r="O19" s="95">
        <v>-3634</v>
      </c>
      <c r="P19" s="95">
        <v>-2915</v>
      </c>
      <c r="Q19" s="99">
        <v>-2753</v>
      </c>
      <c r="R19" s="340">
        <f>SUM(N19:Q19)</f>
        <v>-11716</v>
      </c>
      <c r="S19" s="21"/>
      <c r="T19" s="94">
        <v>-3199</v>
      </c>
      <c r="U19" s="95">
        <v>-5047</v>
      </c>
      <c r="V19" s="99">
        <v>-3982</v>
      </c>
      <c r="W19" s="340">
        <v>-12228</v>
      </c>
      <c r="X19" s="1"/>
    </row>
    <row r="20" spans="1:24" ht="13.4" customHeight="1" x14ac:dyDescent="0.25">
      <c r="A20" s="254" t="s">
        <v>200</v>
      </c>
      <c r="B20" s="22">
        <v>443713</v>
      </c>
      <c r="C20" s="23">
        <v>576851</v>
      </c>
      <c r="D20" s="23">
        <v>550585</v>
      </c>
      <c r="E20" s="23">
        <v>564256</v>
      </c>
      <c r="F20" s="341">
        <v>2135405</v>
      </c>
      <c r="G20" s="24"/>
      <c r="H20" s="25">
        <v>563284</v>
      </c>
      <c r="I20" s="26">
        <v>762054</v>
      </c>
      <c r="J20" s="26">
        <v>636069</v>
      </c>
      <c r="K20" s="27">
        <v>631134</v>
      </c>
      <c r="L20" s="356">
        <v>2592541</v>
      </c>
      <c r="M20" s="28"/>
      <c r="N20" s="25">
        <v>588981</v>
      </c>
      <c r="O20" s="26">
        <v>825567</v>
      </c>
      <c r="P20" s="26">
        <v>661814</v>
      </c>
      <c r="Q20" s="29">
        <v>674714</v>
      </c>
      <c r="R20" s="362">
        <v>2751076</v>
      </c>
      <c r="S20" s="28"/>
      <c r="T20" s="25">
        <v>633959</v>
      </c>
      <c r="U20" s="26">
        <v>820333</v>
      </c>
      <c r="V20" s="29">
        <v>597960</v>
      </c>
      <c r="W20" s="362">
        <v>2052252</v>
      </c>
      <c r="X20" s="1"/>
    </row>
    <row r="21" spans="1:24" s="367" customFormat="1" ht="9.25" customHeight="1" x14ac:dyDescent="0.25">
      <c r="A21" s="364"/>
      <c r="B21" s="365"/>
      <c r="C21" s="365"/>
      <c r="D21" s="365"/>
      <c r="E21" s="365"/>
      <c r="F21" s="365"/>
      <c r="G21" s="366"/>
      <c r="H21" s="366"/>
      <c r="I21" s="366"/>
      <c r="J21" s="366"/>
      <c r="K21" s="366"/>
      <c r="L21" s="365"/>
      <c r="M21" s="366"/>
      <c r="N21" s="366"/>
      <c r="O21" s="366"/>
      <c r="P21" s="366"/>
      <c r="Q21" s="366"/>
      <c r="R21" s="365"/>
      <c r="S21" s="366"/>
      <c r="T21" s="366"/>
      <c r="U21" s="366"/>
      <c r="V21" s="366"/>
      <c r="W21" s="365"/>
    </row>
    <row r="22" spans="1:24" ht="13.4" customHeight="1" x14ac:dyDescent="0.25">
      <c r="A22" s="223" t="s">
        <v>321</v>
      </c>
      <c r="B22" s="32"/>
      <c r="C22" s="30"/>
      <c r="D22" s="30"/>
      <c r="E22" s="33"/>
      <c r="F22" s="342"/>
      <c r="G22" s="31"/>
      <c r="H22" s="32"/>
      <c r="I22" s="30"/>
      <c r="J22" s="30"/>
      <c r="K22" s="33"/>
      <c r="L22" s="342"/>
      <c r="M22" s="34"/>
      <c r="N22" s="32"/>
      <c r="O22" s="30"/>
      <c r="P22" s="30"/>
      <c r="Q22" s="33"/>
      <c r="R22" s="342"/>
      <c r="S22" s="34"/>
      <c r="T22" s="32"/>
      <c r="U22" s="30"/>
      <c r="V22" s="33"/>
      <c r="W22" s="342"/>
      <c r="X22" s="1"/>
    </row>
    <row r="23" spans="1:24" ht="13.4" customHeight="1" x14ac:dyDescent="0.25">
      <c r="A23" s="330" t="s">
        <v>194</v>
      </c>
      <c r="B23" s="35">
        <v>1113</v>
      </c>
      <c r="C23" s="36">
        <v>1407</v>
      </c>
      <c r="D23" s="36">
        <v>1550</v>
      </c>
      <c r="E23" s="37">
        <v>1620</v>
      </c>
      <c r="F23" s="343">
        <v>5690</v>
      </c>
      <c r="G23" s="36"/>
      <c r="H23" s="100">
        <v>1039</v>
      </c>
      <c r="I23" s="101">
        <v>1896</v>
      </c>
      <c r="J23" s="101">
        <v>1736</v>
      </c>
      <c r="K23" s="102">
        <v>958</v>
      </c>
      <c r="L23" s="343">
        <f>SUM(H23:K23)</f>
        <v>5629</v>
      </c>
      <c r="M23" s="35"/>
      <c r="N23" s="100">
        <v>1250</v>
      </c>
      <c r="O23" s="101">
        <v>2088</v>
      </c>
      <c r="P23" s="101">
        <v>1279</v>
      </c>
      <c r="Q23" s="102">
        <v>1233</v>
      </c>
      <c r="R23" s="360">
        <v>5851</v>
      </c>
      <c r="S23" s="35"/>
      <c r="T23" s="100">
        <v>1328</v>
      </c>
      <c r="U23" s="101">
        <v>2525</v>
      </c>
      <c r="V23" s="102">
        <v>1607</v>
      </c>
      <c r="W23" s="360">
        <v>5460</v>
      </c>
      <c r="X23" s="1"/>
    </row>
    <row r="24" spans="1:24" ht="13.4" customHeight="1" x14ac:dyDescent="0.25">
      <c r="A24" s="330" t="s">
        <v>196</v>
      </c>
      <c r="B24" s="7">
        <v>0</v>
      </c>
      <c r="C24" s="8">
        <v>0</v>
      </c>
      <c r="D24" s="8">
        <v>0</v>
      </c>
      <c r="E24" s="40">
        <v>0</v>
      </c>
      <c r="F24" s="344">
        <f>SUM(B24:E24)</f>
        <v>0</v>
      </c>
      <c r="G24" s="8"/>
      <c r="H24" s="90">
        <v>424</v>
      </c>
      <c r="I24" s="91">
        <v>596</v>
      </c>
      <c r="J24" s="91">
        <v>480</v>
      </c>
      <c r="K24" s="103">
        <v>569</v>
      </c>
      <c r="L24" s="338">
        <v>2068</v>
      </c>
      <c r="M24" s="7"/>
      <c r="N24" s="90">
        <v>358</v>
      </c>
      <c r="O24" s="91">
        <v>353</v>
      </c>
      <c r="P24" s="91">
        <v>242</v>
      </c>
      <c r="Q24" s="103">
        <v>273</v>
      </c>
      <c r="R24" s="338">
        <v>1226</v>
      </c>
      <c r="S24" s="7"/>
      <c r="T24" s="90">
        <v>243</v>
      </c>
      <c r="U24" s="91">
        <v>329</v>
      </c>
      <c r="V24" s="103">
        <v>250</v>
      </c>
      <c r="W24" s="338">
        <v>822</v>
      </c>
      <c r="X24" s="1"/>
    </row>
    <row r="25" spans="1:24" ht="13.4" customHeight="1" x14ac:dyDescent="0.25">
      <c r="A25" s="330" t="s">
        <v>197</v>
      </c>
      <c r="B25" s="7">
        <v>0</v>
      </c>
      <c r="C25" s="8">
        <v>0</v>
      </c>
      <c r="D25" s="8">
        <v>0</v>
      </c>
      <c r="E25" s="40">
        <v>0</v>
      </c>
      <c r="F25" s="344">
        <f>SUM(B25:E25)</f>
        <v>0</v>
      </c>
      <c r="G25" s="8"/>
      <c r="H25" s="90">
        <v>0</v>
      </c>
      <c r="I25" s="91">
        <v>354</v>
      </c>
      <c r="J25" s="91">
        <v>228</v>
      </c>
      <c r="K25" s="103">
        <v>109</v>
      </c>
      <c r="L25" s="338">
        <v>691</v>
      </c>
      <c r="M25" s="7"/>
      <c r="N25" s="90">
        <v>58</v>
      </c>
      <c r="O25" s="91">
        <v>439</v>
      </c>
      <c r="P25" s="91">
        <v>112</v>
      </c>
      <c r="Q25" s="103">
        <v>187</v>
      </c>
      <c r="R25" s="338">
        <v>796</v>
      </c>
      <c r="S25" s="7"/>
      <c r="T25" s="90">
        <v>432</v>
      </c>
      <c r="U25" s="91">
        <v>986</v>
      </c>
      <c r="V25" s="103">
        <v>920</v>
      </c>
      <c r="W25" s="338">
        <v>2338</v>
      </c>
      <c r="X25" s="1"/>
    </row>
    <row r="26" spans="1:24" ht="13.4" customHeight="1" x14ac:dyDescent="0.25">
      <c r="A26" s="330" t="s">
        <v>198</v>
      </c>
      <c r="B26" s="16" t="s">
        <v>79</v>
      </c>
      <c r="C26" s="17" t="s">
        <v>79</v>
      </c>
      <c r="D26" s="8">
        <v>0</v>
      </c>
      <c r="E26" s="40">
        <v>0</v>
      </c>
      <c r="F26" s="344">
        <f>SUM(B26:E26)</f>
        <v>0</v>
      </c>
      <c r="G26" s="8"/>
      <c r="H26" s="90">
        <v>446</v>
      </c>
      <c r="I26" s="91">
        <v>1024</v>
      </c>
      <c r="J26" s="91">
        <v>805</v>
      </c>
      <c r="K26" s="103">
        <v>681</v>
      </c>
      <c r="L26" s="344">
        <v>2956</v>
      </c>
      <c r="M26" s="7"/>
      <c r="N26" s="90">
        <v>750</v>
      </c>
      <c r="O26" s="91">
        <v>754</v>
      </c>
      <c r="P26" s="91">
        <v>1280</v>
      </c>
      <c r="Q26" s="103">
        <v>945</v>
      </c>
      <c r="R26" s="338">
        <v>3729</v>
      </c>
      <c r="S26" s="7"/>
      <c r="T26" s="90">
        <v>981</v>
      </c>
      <c r="U26" s="91">
        <v>966</v>
      </c>
      <c r="V26" s="103">
        <v>981</v>
      </c>
      <c r="W26" s="338">
        <v>2928</v>
      </c>
      <c r="X26" s="1"/>
    </row>
    <row r="27" spans="1:24" ht="13.4" customHeight="1" x14ac:dyDescent="0.25">
      <c r="A27" s="330" t="s">
        <v>199</v>
      </c>
      <c r="B27" s="7">
        <v>0</v>
      </c>
      <c r="C27" s="8">
        <v>0</v>
      </c>
      <c r="D27" s="8">
        <v>0</v>
      </c>
      <c r="E27" s="40">
        <v>0</v>
      </c>
      <c r="F27" s="344">
        <f>SUM(B27:E27)</f>
        <v>0</v>
      </c>
      <c r="G27" s="8"/>
      <c r="H27" s="90">
        <v>0</v>
      </c>
      <c r="I27" s="91">
        <v>0</v>
      </c>
      <c r="J27" s="91">
        <v>0</v>
      </c>
      <c r="K27" s="103">
        <v>0</v>
      </c>
      <c r="L27" s="344">
        <v>0</v>
      </c>
      <c r="M27" s="7"/>
      <c r="N27" s="94">
        <v>0</v>
      </c>
      <c r="O27" s="95">
        <v>0</v>
      </c>
      <c r="P27" s="95">
        <v>0</v>
      </c>
      <c r="Q27" s="103">
        <v>112</v>
      </c>
      <c r="R27" s="340">
        <v>112</v>
      </c>
      <c r="S27" s="7"/>
      <c r="T27" s="94">
        <v>215</v>
      </c>
      <c r="U27" s="95">
        <v>241</v>
      </c>
      <c r="V27" s="103">
        <v>224</v>
      </c>
      <c r="W27" s="340">
        <v>680</v>
      </c>
      <c r="X27" s="1"/>
    </row>
    <row r="28" spans="1:24" ht="13.4" customHeight="1" x14ac:dyDescent="0.25">
      <c r="A28" s="254" t="s">
        <v>322</v>
      </c>
      <c r="B28" s="42">
        <f>SUM(B23:B27)</f>
        <v>1113</v>
      </c>
      <c r="C28" s="43">
        <f>SUM(C23:C27)</f>
        <v>1407</v>
      </c>
      <c r="D28" s="43">
        <f>SUM(D23:D27)</f>
        <v>1550</v>
      </c>
      <c r="E28" s="44">
        <f>SUM(E23:E27)</f>
        <v>1620</v>
      </c>
      <c r="F28" s="345">
        <f>SUM(B28:E28)</f>
        <v>5690</v>
      </c>
      <c r="G28" s="46"/>
      <c r="H28" s="104">
        <f>SUM(H23:H27)</f>
        <v>1909</v>
      </c>
      <c r="I28" s="105">
        <v>3871</v>
      </c>
      <c r="J28" s="105">
        <f>SUM(J23:J27)</f>
        <v>3249</v>
      </c>
      <c r="K28" s="106">
        <v>2316</v>
      </c>
      <c r="L28" s="357">
        <v>11345</v>
      </c>
      <c r="M28" s="47"/>
      <c r="N28" s="104">
        <v>2414</v>
      </c>
      <c r="O28" s="105">
        <v>3634</v>
      </c>
      <c r="P28" s="105">
        <v>2915</v>
      </c>
      <c r="Q28" s="106">
        <v>2753</v>
      </c>
      <c r="R28" s="357">
        <v>11715</v>
      </c>
      <c r="S28" s="47"/>
      <c r="T28" s="104">
        <f>SUM(T23:T27)</f>
        <v>3199</v>
      </c>
      <c r="U28" s="105">
        <f>SUM(U23:U27)</f>
        <v>5047</v>
      </c>
      <c r="V28" s="106">
        <v>3982</v>
      </c>
      <c r="W28" s="357">
        <v>12228</v>
      </c>
      <c r="X28" s="1"/>
    </row>
    <row r="29" spans="1:24" s="367" customFormat="1" ht="13.4" customHeight="1" x14ac:dyDescent="0.25">
      <c r="A29" s="364"/>
      <c r="B29" s="366"/>
      <c r="C29" s="366"/>
      <c r="D29" s="366"/>
      <c r="E29" s="366"/>
      <c r="F29" s="366"/>
      <c r="G29" s="366"/>
      <c r="H29" s="366"/>
      <c r="I29" s="366"/>
      <c r="J29" s="366"/>
      <c r="K29" s="366"/>
      <c r="L29" s="366"/>
      <c r="M29" s="366"/>
      <c r="N29" s="366"/>
      <c r="O29" s="366"/>
      <c r="P29" s="366"/>
      <c r="Q29" s="366"/>
      <c r="R29" s="366"/>
      <c r="S29" s="366"/>
      <c r="T29" s="366"/>
      <c r="U29" s="366"/>
      <c r="V29" s="366"/>
      <c r="W29" s="366"/>
    </row>
    <row r="30" spans="1:24" s="367" customFormat="1" ht="13.4" customHeight="1" x14ac:dyDescent="0.25">
      <c r="A30" s="368" t="s">
        <v>323</v>
      </c>
      <c r="B30" s="366"/>
      <c r="C30" s="366"/>
      <c r="D30" s="366"/>
      <c r="E30" s="366"/>
      <c r="F30" s="366"/>
      <c r="G30" s="369"/>
      <c r="H30" s="366"/>
      <c r="I30" s="366"/>
      <c r="J30" s="366"/>
      <c r="K30" s="366"/>
      <c r="L30" s="366"/>
      <c r="M30" s="370"/>
      <c r="N30" s="366"/>
      <c r="O30" s="366"/>
      <c r="P30" s="366"/>
      <c r="Q30" s="366"/>
      <c r="R30" s="366"/>
      <c r="S30" s="370"/>
      <c r="T30" s="366"/>
      <c r="U30" s="366"/>
      <c r="V30" s="366"/>
      <c r="W30" s="366"/>
    </row>
    <row r="31" spans="1:24" ht="13.4" customHeight="1" x14ac:dyDescent="0.25">
      <c r="A31" s="332" t="s">
        <v>324</v>
      </c>
      <c r="B31" s="50"/>
      <c r="C31" s="51"/>
      <c r="D31" s="51"/>
      <c r="E31" s="52"/>
      <c r="F31" s="342"/>
      <c r="G31" s="48"/>
      <c r="H31" s="50"/>
      <c r="I31" s="51"/>
      <c r="J31" s="51"/>
      <c r="K31" s="52"/>
      <c r="L31" s="342"/>
      <c r="M31" s="49"/>
      <c r="N31" s="50"/>
      <c r="O31" s="51"/>
      <c r="P31" s="51"/>
      <c r="Q31" s="52"/>
      <c r="R31" s="342"/>
      <c r="S31" s="53"/>
      <c r="T31" s="50"/>
      <c r="U31" s="51"/>
      <c r="V31" s="52"/>
      <c r="W31" s="342"/>
      <c r="X31" s="1"/>
    </row>
    <row r="32" spans="1:24" ht="13.4" customHeight="1" x14ac:dyDescent="0.25">
      <c r="A32" s="333" t="s">
        <v>201</v>
      </c>
      <c r="B32" s="16" t="s">
        <v>79</v>
      </c>
      <c r="C32" s="17" t="s">
        <v>79</v>
      </c>
      <c r="D32" s="17" t="s">
        <v>79</v>
      </c>
      <c r="E32" s="54" t="s">
        <v>79</v>
      </c>
      <c r="F32" s="346">
        <v>917125</v>
      </c>
      <c r="G32" s="48"/>
      <c r="H32" s="100">
        <v>227010</v>
      </c>
      <c r="I32" s="101">
        <v>276264</v>
      </c>
      <c r="J32" s="101">
        <v>249749</v>
      </c>
      <c r="K32" s="102">
        <v>260751</v>
      </c>
      <c r="L32" s="343">
        <f>SUM(H32:K32)</f>
        <v>1013774</v>
      </c>
      <c r="M32" s="55"/>
      <c r="N32" s="100">
        <v>246121</v>
      </c>
      <c r="O32" s="101">
        <v>285304</v>
      </c>
      <c r="P32" s="101">
        <v>250229</v>
      </c>
      <c r="Q32" s="102">
        <v>259274</v>
      </c>
      <c r="R32" s="360">
        <f>SUM(N32:Q32)</f>
        <v>1040928</v>
      </c>
      <c r="S32" s="56"/>
      <c r="T32" s="100">
        <v>247085</v>
      </c>
      <c r="U32" s="101">
        <v>284345</v>
      </c>
      <c r="V32" s="102">
        <v>222294</v>
      </c>
      <c r="W32" s="360">
        <v>753724</v>
      </c>
      <c r="X32" s="1"/>
    </row>
    <row r="33" spans="1:24" ht="13.4" customHeight="1" x14ac:dyDescent="0.25">
      <c r="A33" s="333" t="s">
        <v>202</v>
      </c>
      <c r="B33" s="16" t="s">
        <v>79</v>
      </c>
      <c r="C33" s="17" t="s">
        <v>79</v>
      </c>
      <c r="D33" s="17" t="s">
        <v>79</v>
      </c>
      <c r="E33" s="54" t="s">
        <v>79</v>
      </c>
      <c r="F33" s="347">
        <v>340286</v>
      </c>
      <c r="G33" s="48"/>
      <c r="H33" s="90">
        <v>76674</v>
      </c>
      <c r="I33" s="91">
        <v>132495</v>
      </c>
      <c r="J33" s="91">
        <v>92881</v>
      </c>
      <c r="K33" s="103">
        <v>84092</v>
      </c>
      <c r="L33" s="358">
        <f>SUM(H33:K33)</f>
        <v>386142</v>
      </c>
      <c r="M33" s="57"/>
      <c r="N33" s="90">
        <v>76670</v>
      </c>
      <c r="O33" s="91">
        <v>130731</v>
      </c>
      <c r="P33" s="91">
        <v>86332</v>
      </c>
      <c r="Q33" s="103">
        <v>80034</v>
      </c>
      <c r="R33" s="363">
        <f>SUM(N33:Q33)</f>
        <v>373767</v>
      </c>
      <c r="S33" s="58"/>
      <c r="T33" s="90">
        <v>74458</v>
      </c>
      <c r="U33" s="91">
        <v>121143</v>
      </c>
      <c r="V33" s="103">
        <v>74335</v>
      </c>
      <c r="W33" s="363">
        <v>269936</v>
      </c>
      <c r="X33" s="1"/>
    </row>
    <row r="34" spans="1:24" ht="13.4" customHeight="1" x14ac:dyDescent="0.25">
      <c r="A34" s="333" t="s">
        <v>203</v>
      </c>
      <c r="B34" s="16" t="s">
        <v>79</v>
      </c>
      <c r="C34" s="17" t="s">
        <v>79</v>
      </c>
      <c r="D34" s="17" t="s">
        <v>79</v>
      </c>
      <c r="E34" s="54" t="s">
        <v>79</v>
      </c>
      <c r="F34" s="347">
        <v>83020</v>
      </c>
      <c r="G34" s="48"/>
      <c r="H34" s="90">
        <v>21563</v>
      </c>
      <c r="I34" s="91">
        <v>28677</v>
      </c>
      <c r="J34" s="91">
        <v>22261</v>
      </c>
      <c r="K34" s="103">
        <v>21095</v>
      </c>
      <c r="L34" s="358">
        <f>SUM(H34:K34)</f>
        <v>93596</v>
      </c>
      <c r="M34" s="57"/>
      <c r="N34" s="90">
        <v>21279</v>
      </c>
      <c r="O34" s="91">
        <v>25816</v>
      </c>
      <c r="P34" s="91">
        <v>20821</v>
      </c>
      <c r="Q34" s="103">
        <v>19860</v>
      </c>
      <c r="R34" s="363">
        <f>SUM(N34:Q34)</f>
        <v>87776</v>
      </c>
      <c r="S34" s="58"/>
      <c r="T34" s="90">
        <v>20300</v>
      </c>
      <c r="U34" s="91">
        <v>25292</v>
      </c>
      <c r="V34" s="103">
        <v>18074</v>
      </c>
      <c r="W34" s="363">
        <v>63666</v>
      </c>
      <c r="X34" s="1"/>
    </row>
    <row r="35" spans="1:24" ht="13.4" customHeight="1" x14ac:dyDescent="0.25">
      <c r="A35" s="333" t="s">
        <v>204</v>
      </c>
      <c r="B35" s="16" t="s">
        <v>79</v>
      </c>
      <c r="C35" s="17" t="s">
        <v>79</v>
      </c>
      <c r="D35" s="17" t="s">
        <v>79</v>
      </c>
      <c r="E35" s="54" t="s">
        <v>79</v>
      </c>
      <c r="F35" s="347">
        <v>5690</v>
      </c>
      <c r="G35" s="48"/>
      <c r="H35" s="90">
        <v>1039</v>
      </c>
      <c r="I35" s="91">
        <v>1896</v>
      </c>
      <c r="J35" s="91">
        <v>1736</v>
      </c>
      <c r="K35" s="103">
        <v>958</v>
      </c>
      <c r="L35" s="344">
        <v>5629</v>
      </c>
      <c r="M35" s="57"/>
      <c r="N35" s="90">
        <v>1250</v>
      </c>
      <c r="O35" s="91">
        <v>2088</v>
      </c>
      <c r="P35" s="91">
        <v>1279</v>
      </c>
      <c r="Q35" s="103">
        <v>1233</v>
      </c>
      <c r="R35" s="338">
        <v>5851</v>
      </c>
      <c r="S35" s="58"/>
      <c r="T35" s="90">
        <v>1328</v>
      </c>
      <c r="U35" s="91">
        <v>2525</v>
      </c>
      <c r="V35" s="103">
        <v>1607</v>
      </c>
      <c r="W35" s="338">
        <v>5460</v>
      </c>
      <c r="X35" s="1"/>
    </row>
    <row r="36" spans="1:24" ht="13.4" customHeight="1" x14ac:dyDescent="0.25">
      <c r="A36" s="332" t="s">
        <v>205</v>
      </c>
      <c r="B36" s="59" t="s">
        <v>79</v>
      </c>
      <c r="C36" s="60" t="s">
        <v>79</v>
      </c>
      <c r="D36" s="60" t="s">
        <v>79</v>
      </c>
      <c r="E36" s="61" t="s">
        <v>79</v>
      </c>
      <c r="F36" s="348">
        <v>1346121</v>
      </c>
      <c r="G36" s="62"/>
      <c r="H36" s="104">
        <v>326286</v>
      </c>
      <c r="I36" s="105">
        <v>439332</v>
      </c>
      <c r="J36" s="105">
        <v>366627</v>
      </c>
      <c r="K36" s="106">
        <v>366896</v>
      </c>
      <c r="L36" s="345">
        <v>1499141</v>
      </c>
      <c r="M36" s="63"/>
      <c r="N36" s="104">
        <v>345320</v>
      </c>
      <c r="O36" s="105">
        <v>443940</v>
      </c>
      <c r="P36" s="105">
        <v>358660</v>
      </c>
      <c r="Q36" s="106">
        <v>360402</v>
      </c>
      <c r="R36" s="357">
        <v>1508322</v>
      </c>
      <c r="S36" s="64"/>
      <c r="T36" s="104">
        <v>343171</v>
      </c>
      <c r="U36" s="105">
        <v>433305</v>
      </c>
      <c r="V36" s="106">
        <v>316310</v>
      </c>
      <c r="W36" s="357">
        <v>1092786</v>
      </c>
      <c r="X36" s="1"/>
    </row>
    <row r="37" spans="1:24" s="367" customFormat="1" ht="4.1500000000000004" customHeight="1" x14ac:dyDescent="0.25">
      <c r="A37" s="364"/>
      <c r="B37" s="101"/>
      <c r="C37" s="101"/>
      <c r="D37" s="101"/>
      <c r="E37" s="101"/>
      <c r="F37" s="366"/>
      <c r="G37" s="369"/>
      <c r="H37" s="101"/>
      <c r="I37" s="101"/>
      <c r="J37" s="101"/>
      <c r="K37" s="101"/>
      <c r="L37" s="101"/>
      <c r="M37" s="371"/>
      <c r="N37" s="101"/>
      <c r="O37" s="101"/>
      <c r="P37" s="101"/>
      <c r="Q37" s="101"/>
      <c r="R37" s="101"/>
      <c r="S37" s="371"/>
      <c r="T37" s="101"/>
      <c r="U37" s="101"/>
      <c r="V37" s="101"/>
      <c r="W37" s="101"/>
    </row>
    <row r="38" spans="1:24" ht="13.4" customHeight="1" x14ac:dyDescent="0.25">
      <c r="A38" s="332" t="s">
        <v>325</v>
      </c>
      <c r="B38" s="50"/>
      <c r="C38" s="51"/>
      <c r="D38" s="51"/>
      <c r="E38" s="52"/>
      <c r="F38" s="342"/>
      <c r="G38" s="48"/>
      <c r="H38" s="50"/>
      <c r="I38" s="51"/>
      <c r="J38" s="51"/>
      <c r="K38" s="51"/>
      <c r="L38" s="359"/>
      <c r="M38" s="49"/>
      <c r="N38" s="50"/>
      <c r="O38" s="51"/>
      <c r="P38" s="51"/>
      <c r="Q38" s="51"/>
      <c r="R38" s="359"/>
      <c r="S38" s="66"/>
      <c r="T38" s="50"/>
      <c r="U38" s="51"/>
      <c r="V38" s="51"/>
      <c r="W38" s="359"/>
      <c r="X38" s="1"/>
    </row>
    <row r="39" spans="1:24" ht="13.4" customHeight="1" x14ac:dyDescent="0.25">
      <c r="A39" s="333" t="s">
        <v>201</v>
      </c>
      <c r="B39" s="16" t="s">
        <v>79</v>
      </c>
      <c r="C39" s="17" t="s">
        <v>79</v>
      </c>
      <c r="D39" s="17" t="s">
        <v>79</v>
      </c>
      <c r="E39" s="54" t="s">
        <v>79</v>
      </c>
      <c r="F39" s="349" t="s">
        <v>79</v>
      </c>
      <c r="G39" s="48"/>
      <c r="H39" s="35">
        <v>0</v>
      </c>
      <c r="I39" s="36">
        <v>0</v>
      </c>
      <c r="J39" s="36">
        <v>0</v>
      </c>
      <c r="K39" s="36">
        <v>0</v>
      </c>
      <c r="L39" s="360">
        <f>SUM(H39:K39)</f>
        <v>0</v>
      </c>
      <c r="M39" s="65"/>
      <c r="N39" s="35">
        <v>0</v>
      </c>
      <c r="O39" s="36">
        <v>0</v>
      </c>
      <c r="P39" s="36">
        <v>0</v>
      </c>
      <c r="Q39" s="36">
        <v>0</v>
      </c>
      <c r="R39" s="360">
        <v>0</v>
      </c>
      <c r="S39" s="66"/>
      <c r="T39" s="35">
        <v>0</v>
      </c>
      <c r="U39" s="36">
        <v>0</v>
      </c>
      <c r="V39" s="36">
        <v>0</v>
      </c>
      <c r="W39" s="360">
        <v>0</v>
      </c>
      <c r="X39" s="1"/>
    </row>
    <row r="40" spans="1:24" ht="13.4" customHeight="1" x14ac:dyDescent="0.25">
      <c r="A40" s="333" t="s">
        <v>202</v>
      </c>
      <c r="B40" s="16" t="s">
        <v>79</v>
      </c>
      <c r="C40" s="17" t="s">
        <v>79</v>
      </c>
      <c r="D40" s="17" t="s">
        <v>79</v>
      </c>
      <c r="E40" s="54" t="s">
        <v>79</v>
      </c>
      <c r="F40" s="346">
        <v>318188</v>
      </c>
      <c r="G40" s="48"/>
      <c r="H40" s="7">
        <v>91450</v>
      </c>
      <c r="I40" s="8">
        <v>106770</v>
      </c>
      <c r="J40" s="8">
        <v>103205</v>
      </c>
      <c r="K40" s="40">
        <v>107283</v>
      </c>
      <c r="L40" s="338">
        <v>408708</v>
      </c>
      <c r="M40" s="67"/>
      <c r="N40" s="7">
        <v>101031</v>
      </c>
      <c r="O40" s="8">
        <v>115960</v>
      </c>
      <c r="P40" s="8">
        <v>109062</v>
      </c>
      <c r="Q40" s="8">
        <v>116706</v>
      </c>
      <c r="R40" s="338">
        <v>442760</v>
      </c>
      <c r="S40" s="68"/>
      <c r="T40" s="7">
        <v>109047</v>
      </c>
      <c r="U40" s="8">
        <v>126288</v>
      </c>
      <c r="V40" s="8">
        <v>109246</v>
      </c>
      <c r="W40" s="338">
        <v>344581</v>
      </c>
      <c r="X40" s="1"/>
    </row>
    <row r="41" spans="1:24" ht="13.4" customHeight="1" x14ac:dyDescent="0.25">
      <c r="A41" s="333" t="s">
        <v>203</v>
      </c>
      <c r="B41" s="16" t="s">
        <v>79</v>
      </c>
      <c r="C41" s="17" t="s">
        <v>79</v>
      </c>
      <c r="D41" s="17" t="s">
        <v>79</v>
      </c>
      <c r="E41" s="54" t="s">
        <v>79</v>
      </c>
      <c r="F41" s="349" t="s">
        <v>79</v>
      </c>
      <c r="G41" s="48"/>
      <c r="H41" s="7">
        <v>0</v>
      </c>
      <c r="I41" s="8">
        <v>0</v>
      </c>
      <c r="J41" s="8">
        <v>0</v>
      </c>
      <c r="K41" s="8">
        <v>0</v>
      </c>
      <c r="L41" s="338">
        <f>SUM(H41:K41)</f>
        <v>0</v>
      </c>
      <c r="M41" s="67"/>
      <c r="N41" s="7">
        <v>0</v>
      </c>
      <c r="O41" s="8">
        <v>0</v>
      </c>
      <c r="P41" s="8">
        <v>0</v>
      </c>
      <c r="Q41" s="40">
        <v>0</v>
      </c>
      <c r="R41" s="338">
        <v>0</v>
      </c>
      <c r="S41" s="68"/>
      <c r="T41" s="7">
        <v>0</v>
      </c>
      <c r="U41" s="8">
        <v>0</v>
      </c>
      <c r="V41" s="40">
        <v>0</v>
      </c>
      <c r="W41" s="338">
        <v>0</v>
      </c>
      <c r="X41" s="1"/>
    </row>
    <row r="42" spans="1:24" ht="13.4" customHeight="1" x14ac:dyDescent="0.25">
      <c r="A42" s="333" t="s">
        <v>204</v>
      </c>
      <c r="B42" s="16" t="s">
        <v>79</v>
      </c>
      <c r="C42" s="17" t="s">
        <v>79</v>
      </c>
      <c r="D42" s="17" t="s">
        <v>79</v>
      </c>
      <c r="E42" s="54" t="s">
        <v>79</v>
      </c>
      <c r="F42" s="349" t="s">
        <v>79</v>
      </c>
      <c r="G42" s="48"/>
      <c r="H42" s="7">
        <v>424</v>
      </c>
      <c r="I42" s="8">
        <v>596</v>
      </c>
      <c r="J42" s="8">
        <v>480</v>
      </c>
      <c r="K42" s="8">
        <v>569</v>
      </c>
      <c r="L42" s="338">
        <v>2068</v>
      </c>
      <c r="M42" s="67"/>
      <c r="N42" s="7">
        <v>358</v>
      </c>
      <c r="O42" s="8">
        <v>353</v>
      </c>
      <c r="P42" s="8">
        <v>242</v>
      </c>
      <c r="Q42" s="40">
        <v>273</v>
      </c>
      <c r="R42" s="338">
        <v>1227</v>
      </c>
      <c r="S42" s="68"/>
      <c r="T42" s="7">
        <v>243</v>
      </c>
      <c r="U42" s="8">
        <v>329</v>
      </c>
      <c r="V42" s="40">
        <v>250</v>
      </c>
      <c r="W42" s="338">
        <v>822</v>
      </c>
      <c r="X42" s="1"/>
    </row>
    <row r="43" spans="1:24" ht="13.4" customHeight="1" x14ac:dyDescent="0.25">
      <c r="A43" s="332" t="s">
        <v>205</v>
      </c>
      <c r="B43" s="59" t="s">
        <v>79</v>
      </c>
      <c r="C43" s="60" t="s">
        <v>79</v>
      </c>
      <c r="D43" s="60" t="s">
        <v>79</v>
      </c>
      <c r="E43" s="60" t="s">
        <v>79</v>
      </c>
      <c r="F43" s="350">
        <f>F40</f>
        <v>318188</v>
      </c>
      <c r="G43" s="48"/>
      <c r="H43" s="42">
        <f>SUM(H39:H42)</f>
        <v>91874</v>
      </c>
      <c r="I43" s="43">
        <f>SUM(I39:I42)</f>
        <v>107366</v>
      </c>
      <c r="J43" s="43">
        <f>SUM(J39:J42)</f>
        <v>103685</v>
      </c>
      <c r="K43" s="44">
        <f>SUM(K39:K42)</f>
        <v>107852</v>
      </c>
      <c r="L43" s="357">
        <f>SUM(L39:L42)</f>
        <v>410776</v>
      </c>
      <c r="M43" s="65"/>
      <c r="N43" s="42">
        <f>SUM(N39:N42)</f>
        <v>101389</v>
      </c>
      <c r="O43" s="43">
        <f>SUM(O39:O42)</f>
        <v>116313</v>
      </c>
      <c r="P43" s="43">
        <v>109305</v>
      </c>
      <c r="Q43" s="44">
        <v>116979</v>
      </c>
      <c r="R43" s="345">
        <v>443987</v>
      </c>
      <c r="S43" s="66"/>
      <c r="T43" s="42">
        <v>109290</v>
      </c>
      <c r="U43" s="43">
        <v>126617</v>
      </c>
      <c r="V43" s="44">
        <v>109496</v>
      </c>
      <c r="W43" s="345">
        <v>345403</v>
      </c>
      <c r="X43" s="1"/>
    </row>
    <row r="44" spans="1:24" s="367" customFormat="1" ht="4.1500000000000004" customHeight="1" x14ac:dyDescent="0.25">
      <c r="A44" s="364"/>
      <c r="B44" s="101"/>
      <c r="C44" s="101"/>
      <c r="D44" s="101"/>
      <c r="E44" s="101"/>
      <c r="F44" s="366"/>
      <c r="G44" s="369"/>
      <c r="H44" s="101"/>
      <c r="I44" s="101"/>
      <c r="J44" s="101"/>
      <c r="K44" s="101"/>
      <c r="L44" s="101"/>
      <c r="M44" s="371"/>
      <c r="N44" s="101"/>
      <c r="O44" s="101"/>
      <c r="P44" s="101"/>
      <c r="Q44" s="101"/>
      <c r="R44" s="101"/>
      <c r="S44" s="371"/>
      <c r="T44" s="101"/>
      <c r="U44" s="101"/>
      <c r="V44" s="101"/>
      <c r="W44" s="101"/>
    </row>
    <row r="45" spans="1:24" ht="13.4" customHeight="1" x14ac:dyDescent="0.25">
      <c r="A45" s="332" t="s">
        <v>326</v>
      </c>
      <c r="B45" s="50"/>
      <c r="C45" s="51"/>
      <c r="D45" s="51"/>
      <c r="E45" s="51"/>
      <c r="F45" s="351"/>
      <c r="G45" s="48"/>
      <c r="H45" s="50"/>
      <c r="I45" s="51"/>
      <c r="J45" s="51"/>
      <c r="K45" s="52"/>
      <c r="L45" s="351"/>
      <c r="M45" s="65"/>
      <c r="N45" s="50"/>
      <c r="O45" s="51"/>
      <c r="P45" s="51"/>
      <c r="Q45" s="52"/>
      <c r="R45" s="361"/>
      <c r="S45" s="66"/>
      <c r="T45" s="50"/>
      <c r="U45" s="51"/>
      <c r="V45" s="52"/>
      <c r="W45" s="361"/>
      <c r="X45" s="1"/>
    </row>
    <row r="46" spans="1:24" ht="13.4" customHeight="1" x14ac:dyDescent="0.25">
      <c r="A46" s="333" t="s">
        <v>201</v>
      </c>
      <c r="B46" s="16" t="s">
        <v>79</v>
      </c>
      <c r="C46" s="17" t="s">
        <v>79</v>
      </c>
      <c r="D46" s="17" t="s">
        <v>79</v>
      </c>
      <c r="E46" s="17" t="s">
        <v>79</v>
      </c>
      <c r="F46" s="352">
        <v>2063</v>
      </c>
      <c r="G46" s="48"/>
      <c r="H46" s="35">
        <v>1016</v>
      </c>
      <c r="I46" s="36">
        <v>1079</v>
      </c>
      <c r="J46" s="36">
        <v>45</v>
      </c>
      <c r="K46" s="37">
        <v>-5</v>
      </c>
      <c r="L46" s="360">
        <v>2136</v>
      </c>
      <c r="M46" s="65"/>
      <c r="N46" s="35">
        <v>0</v>
      </c>
      <c r="O46" s="36">
        <v>0</v>
      </c>
      <c r="P46" s="36">
        <v>0</v>
      </c>
      <c r="Q46" s="70">
        <v>0</v>
      </c>
      <c r="R46" s="343">
        <v>0</v>
      </c>
      <c r="S46" s="66"/>
      <c r="T46" s="35">
        <v>0</v>
      </c>
      <c r="U46" s="36">
        <v>0</v>
      </c>
      <c r="V46" s="70">
        <v>0</v>
      </c>
      <c r="W46" s="343">
        <v>0</v>
      </c>
      <c r="X46" s="1"/>
    </row>
    <row r="47" spans="1:24" ht="13.4" customHeight="1" x14ac:dyDescent="0.25">
      <c r="A47" s="333" t="s">
        <v>202</v>
      </c>
      <c r="B47" s="16" t="s">
        <v>79</v>
      </c>
      <c r="C47" s="17" t="s">
        <v>79</v>
      </c>
      <c r="D47" s="17" t="s">
        <v>79</v>
      </c>
      <c r="E47" s="17" t="s">
        <v>79</v>
      </c>
      <c r="F47" s="352">
        <v>268362</v>
      </c>
      <c r="G47" s="48"/>
      <c r="H47" s="7">
        <v>67596</v>
      </c>
      <c r="I47" s="8">
        <v>84198</v>
      </c>
      <c r="J47" s="8">
        <v>80190</v>
      </c>
      <c r="K47" s="40">
        <v>85663</v>
      </c>
      <c r="L47" s="338">
        <v>317646</v>
      </c>
      <c r="M47" s="71"/>
      <c r="N47" s="7">
        <v>70944</v>
      </c>
      <c r="O47" s="8">
        <v>87302</v>
      </c>
      <c r="P47" s="8">
        <v>78914</v>
      </c>
      <c r="Q47" s="40">
        <v>87918</v>
      </c>
      <c r="R47" s="344">
        <v>325076</v>
      </c>
      <c r="S47" s="68"/>
      <c r="T47" s="7">
        <v>71826</v>
      </c>
      <c r="U47" s="8">
        <v>86713</v>
      </c>
      <c r="V47" s="40">
        <v>67617</v>
      </c>
      <c r="W47" s="344">
        <v>226156</v>
      </c>
      <c r="X47" s="1"/>
    </row>
    <row r="48" spans="1:24" ht="13.4" customHeight="1" x14ac:dyDescent="0.25">
      <c r="A48" s="333" t="s">
        <v>203</v>
      </c>
      <c r="B48" s="16" t="s">
        <v>79</v>
      </c>
      <c r="C48" s="17" t="s">
        <v>79</v>
      </c>
      <c r="D48" s="17" t="s">
        <v>79</v>
      </c>
      <c r="E48" s="17" t="s">
        <v>79</v>
      </c>
      <c r="F48" s="353" t="s">
        <v>79</v>
      </c>
      <c r="G48" s="48"/>
      <c r="H48" s="7">
        <v>0</v>
      </c>
      <c r="I48" s="8">
        <v>0</v>
      </c>
      <c r="J48" s="8">
        <v>0</v>
      </c>
      <c r="K48" s="40">
        <v>0</v>
      </c>
      <c r="L48" s="338">
        <v>0</v>
      </c>
      <c r="M48" s="71"/>
      <c r="N48" s="7">
        <v>0</v>
      </c>
      <c r="O48" s="8">
        <v>0</v>
      </c>
      <c r="P48" s="8">
        <v>0</v>
      </c>
      <c r="Q48" s="40">
        <v>0</v>
      </c>
      <c r="R48" s="344">
        <v>0</v>
      </c>
      <c r="S48" s="68"/>
      <c r="T48" s="7">
        <v>0</v>
      </c>
      <c r="U48" s="8">
        <v>0</v>
      </c>
      <c r="V48" s="40">
        <v>0</v>
      </c>
      <c r="W48" s="344">
        <v>0</v>
      </c>
      <c r="X48" s="1"/>
    </row>
    <row r="49" spans="1:24" ht="13.4" customHeight="1" x14ac:dyDescent="0.25">
      <c r="A49" s="333" t="s">
        <v>204</v>
      </c>
      <c r="B49" s="72" t="s">
        <v>79</v>
      </c>
      <c r="C49" s="73" t="s">
        <v>79</v>
      </c>
      <c r="D49" s="73" t="s">
        <v>79</v>
      </c>
      <c r="E49" s="73" t="s">
        <v>79</v>
      </c>
      <c r="F49" s="354" t="s">
        <v>79</v>
      </c>
      <c r="G49" s="48"/>
      <c r="H49" s="74">
        <v>0</v>
      </c>
      <c r="I49" s="75">
        <v>354</v>
      </c>
      <c r="J49" s="75">
        <v>228</v>
      </c>
      <c r="K49" s="76">
        <v>109</v>
      </c>
      <c r="L49" s="340">
        <v>691</v>
      </c>
      <c r="M49" s="71"/>
      <c r="N49" s="74">
        <v>58</v>
      </c>
      <c r="O49" s="75">
        <v>439</v>
      </c>
      <c r="P49" s="75">
        <v>112</v>
      </c>
      <c r="Q49" s="76">
        <v>187</v>
      </c>
      <c r="R49" s="344">
        <v>796</v>
      </c>
      <c r="S49" s="68"/>
      <c r="T49" s="74">
        <v>432</v>
      </c>
      <c r="U49" s="75">
        <v>986</v>
      </c>
      <c r="V49" s="76">
        <v>920</v>
      </c>
      <c r="W49" s="344">
        <v>2338</v>
      </c>
      <c r="X49" s="1"/>
    </row>
    <row r="50" spans="1:24" ht="13.4" customHeight="1" x14ac:dyDescent="0.25">
      <c r="A50" s="332" t="s">
        <v>205</v>
      </c>
      <c r="B50" s="78" t="s">
        <v>79</v>
      </c>
      <c r="C50" s="79" t="s">
        <v>79</v>
      </c>
      <c r="D50" s="79" t="s">
        <v>79</v>
      </c>
      <c r="E50" s="80" t="s">
        <v>79</v>
      </c>
      <c r="F50" s="355">
        <v>270425</v>
      </c>
      <c r="G50" s="62"/>
      <c r="H50" s="42">
        <f>SUM(H46:H49)</f>
        <v>68612</v>
      </c>
      <c r="I50" s="43">
        <f>SUM(I46:I49)</f>
        <v>85631</v>
      </c>
      <c r="J50" s="43">
        <v>80463</v>
      </c>
      <c r="K50" s="44">
        <f>SUM(K46:K49)</f>
        <v>85767</v>
      </c>
      <c r="L50" s="345">
        <v>320473</v>
      </c>
      <c r="M50" s="81"/>
      <c r="N50" s="42">
        <v>71000</v>
      </c>
      <c r="O50" s="43">
        <v>87740</v>
      </c>
      <c r="P50" s="43">
        <f>SUM(P46:P49)</f>
        <v>79026</v>
      </c>
      <c r="Q50" s="82">
        <v>88105</v>
      </c>
      <c r="R50" s="345">
        <v>325872</v>
      </c>
      <c r="S50" s="83"/>
      <c r="T50" s="42">
        <v>72258</v>
      </c>
      <c r="U50" s="43">
        <v>87699</v>
      </c>
      <c r="V50" s="82">
        <v>68537</v>
      </c>
      <c r="W50" s="345">
        <v>228494</v>
      </c>
      <c r="X50" s="1"/>
    </row>
    <row r="51" spans="1:24" s="367" customFormat="1" ht="4.1500000000000004" customHeight="1" x14ac:dyDescent="0.25">
      <c r="A51" s="364"/>
      <c r="B51" s="372"/>
      <c r="C51" s="372"/>
      <c r="D51" s="372"/>
      <c r="E51" s="372"/>
      <c r="F51" s="373"/>
      <c r="G51" s="369"/>
      <c r="H51" s="372"/>
      <c r="I51" s="372"/>
      <c r="J51" s="372"/>
      <c r="K51" s="372"/>
      <c r="L51" s="372"/>
      <c r="M51" s="371"/>
      <c r="N51" s="372"/>
      <c r="O51" s="372"/>
      <c r="P51" s="372"/>
      <c r="Q51" s="372"/>
      <c r="R51" s="372"/>
      <c r="S51" s="371"/>
      <c r="T51" s="372"/>
      <c r="U51" s="372"/>
      <c r="V51" s="372"/>
      <c r="W51" s="372"/>
    </row>
    <row r="52" spans="1:24" ht="13.4" customHeight="1" x14ac:dyDescent="0.25">
      <c r="A52" s="332" t="s">
        <v>198</v>
      </c>
      <c r="B52" s="35"/>
      <c r="C52" s="36"/>
      <c r="D52" s="36"/>
      <c r="E52" s="37"/>
      <c r="F52" s="346"/>
      <c r="G52" s="48"/>
      <c r="H52" s="35"/>
      <c r="I52" s="36"/>
      <c r="J52" s="36"/>
      <c r="K52" s="37"/>
      <c r="L52" s="343"/>
      <c r="M52" s="49"/>
      <c r="N52" s="35"/>
      <c r="O52" s="36"/>
      <c r="P52" s="36"/>
      <c r="Q52" s="37"/>
      <c r="R52" s="343"/>
      <c r="S52" s="66"/>
      <c r="T52" s="35"/>
      <c r="U52" s="36"/>
      <c r="V52" s="37"/>
      <c r="W52" s="343"/>
      <c r="X52" s="1"/>
    </row>
    <row r="53" spans="1:24" ht="13.4" customHeight="1" x14ac:dyDescent="0.25">
      <c r="A53" s="334" t="s">
        <v>201</v>
      </c>
      <c r="B53" s="16" t="s">
        <v>79</v>
      </c>
      <c r="C53" s="17" t="s">
        <v>79</v>
      </c>
      <c r="D53" s="17" t="s">
        <v>79</v>
      </c>
      <c r="E53" s="54" t="s">
        <v>79</v>
      </c>
      <c r="F53" s="346">
        <v>62614</v>
      </c>
      <c r="G53" s="48"/>
      <c r="H53" s="35">
        <v>35001</v>
      </c>
      <c r="I53" s="36">
        <v>55286</v>
      </c>
      <c r="J53" s="36">
        <v>40813</v>
      </c>
      <c r="K53" s="37">
        <v>39646</v>
      </c>
      <c r="L53" s="360">
        <f>SUM(H53:K53)</f>
        <v>170746</v>
      </c>
      <c r="M53" s="49"/>
      <c r="N53" s="35">
        <v>38558</v>
      </c>
      <c r="O53" s="36">
        <v>57348</v>
      </c>
      <c r="P53" s="36">
        <v>41697</v>
      </c>
      <c r="Q53" s="37">
        <v>41822</v>
      </c>
      <c r="R53" s="343">
        <v>179425</v>
      </c>
      <c r="S53" s="66"/>
      <c r="T53" s="35">
        <v>41542</v>
      </c>
      <c r="U53" s="36">
        <v>54400</v>
      </c>
      <c r="V53" s="37">
        <v>41093</v>
      </c>
      <c r="W53" s="343">
        <v>137035</v>
      </c>
      <c r="X53" s="1"/>
    </row>
    <row r="54" spans="1:24" ht="13.4" customHeight="1" x14ac:dyDescent="0.25">
      <c r="A54" s="334" t="s">
        <v>202</v>
      </c>
      <c r="B54" s="16" t="s">
        <v>79</v>
      </c>
      <c r="C54" s="17" t="s">
        <v>79</v>
      </c>
      <c r="D54" s="17" t="s">
        <v>79</v>
      </c>
      <c r="E54" s="54" t="s">
        <v>79</v>
      </c>
      <c r="F54" s="346">
        <v>39693</v>
      </c>
      <c r="G54" s="48"/>
      <c r="H54" s="7">
        <v>19459</v>
      </c>
      <c r="I54" s="8">
        <v>60820</v>
      </c>
      <c r="J54" s="8">
        <v>31983</v>
      </c>
      <c r="K54" s="40">
        <v>20091</v>
      </c>
      <c r="L54" s="338">
        <f>SUM(H54:K54)</f>
        <v>132353</v>
      </c>
      <c r="M54" s="49"/>
      <c r="N54" s="7">
        <v>21036</v>
      </c>
      <c r="O54" s="8">
        <v>62473</v>
      </c>
      <c r="P54" s="8">
        <v>29895</v>
      </c>
      <c r="Q54" s="40">
        <v>20977</v>
      </c>
      <c r="R54" s="344">
        <v>134381</v>
      </c>
      <c r="S54" s="68"/>
      <c r="T54" s="7">
        <v>22313</v>
      </c>
      <c r="U54" s="8">
        <v>60887</v>
      </c>
      <c r="V54" s="40">
        <v>21146</v>
      </c>
      <c r="W54" s="344">
        <v>104346</v>
      </c>
      <c r="X54" s="1"/>
    </row>
    <row r="55" spans="1:24" ht="13.4" customHeight="1" x14ac:dyDescent="0.25">
      <c r="A55" s="334" t="s">
        <v>203</v>
      </c>
      <c r="B55" s="16" t="s">
        <v>79</v>
      </c>
      <c r="C55" s="17" t="s">
        <v>79</v>
      </c>
      <c r="D55" s="17" t="s">
        <v>79</v>
      </c>
      <c r="E55" s="54" t="s">
        <v>79</v>
      </c>
      <c r="F55" s="346">
        <v>10405</v>
      </c>
      <c r="G55" s="48"/>
      <c r="H55" s="7">
        <v>4812</v>
      </c>
      <c r="I55" s="8">
        <v>8968</v>
      </c>
      <c r="J55" s="8">
        <v>7944</v>
      </c>
      <c r="K55" s="40">
        <v>5489</v>
      </c>
      <c r="L55" s="338">
        <f>SUM(H55:K55)</f>
        <v>27213</v>
      </c>
      <c r="M55" s="49"/>
      <c r="N55" s="7">
        <v>5627</v>
      </c>
      <c r="O55" s="8">
        <v>12376</v>
      </c>
      <c r="P55" s="8">
        <v>6849</v>
      </c>
      <c r="Q55" s="40">
        <v>6022</v>
      </c>
      <c r="R55" s="344">
        <v>30874</v>
      </c>
      <c r="S55" s="68"/>
      <c r="T55" s="7">
        <v>5327</v>
      </c>
      <c r="U55" s="8">
        <v>11732</v>
      </c>
      <c r="V55" s="40">
        <v>5142</v>
      </c>
      <c r="W55" s="344">
        <v>22201</v>
      </c>
      <c r="X55" s="1"/>
    </row>
    <row r="56" spans="1:24" ht="13.4" customHeight="1" x14ac:dyDescent="0.25">
      <c r="A56" s="334" t="s">
        <v>204</v>
      </c>
      <c r="B56" s="16" t="s">
        <v>79</v>
      </c>
      <c r="C56" s="17" t="s">
        <v>79</v>
      </c>
      <c r="D56" s="17" t="s">
        <v>79</v>
      </c>
      <c r="E56" s="54" t="s">
        <v>79</v>
      </c>
      <c r="F56" s="349" t="s">
        <v>79</v>
      </c>
      <c r="G56" s="48"/>
      <c r="H56" s="7">
        <v>446</v>
      </c>
      <c r="I56" s="8">
        <v>1024</v>
      </c>
      <c r="J56" s="8">
        <v>805</v>
      </c>
      <c r="K56" s="40">
        <v>681</v>
      </c>
      <c r="L56" s="338">
        <f>SUM(H56:K56)</f>
        <v>2956</v>
      </c>
      <c r="M56" s="49"/>
      <c r="N56" s="7">
        <v>750</v>
      </c>
      <c r="O56" s="8">
        <v>754</v>
      </c>
      <c r="P56" s="8">
        <v>1280</v>
      </c>
      <c r="Q56" s="40">
        <v>945</v>
      </c>
      <c r="R56" s="344">
        <v>3729</v>
      </c>
      <c r="S56" s="68"/>
      <c r="T56" s="7">
        <v>981</v>
      </c>
      <c r="U56" s="8">
        <v>966</v>
      </c>
      <c r="V56" s="40">
        <v>981</v>
      </c>
      <c r="W56" s="344">
        <v>2928</v>
      </c>
      <c r="X56" s="1"/>
    </row>
    <row r="57" spans="1:24" ht="13.4" customHeight="1" x14ac:dyDescent="0.25">
      <c r="A57" s="335" t="s">
        <v>205</v>
      </c>
      <c r="B57" s="59" t="s">
        <v>79</v>
      </c>
      <c r="C57" s="60" t="s">
        <v>79</v>
      </c>
      <c r="D57" s="60" t="s">
        <v>79</v>
      </c>
      <c r="E57" s="60" t="s">
        <v>79</v>
      </c>
      <c r="F57" s="350">
        <v>112712</v>
      </c>
      <c r="G57" s="62"/>
      <c r="H57" s="42">
        <v>59717</v>
      </c>
      <c r="I57" s="43">
        <f>SUM(I53:I56)</f>
        <v>126098</v>
      </c>
      <c r="J57" s="43">
        <f>SUM(J53:J56)</f>
        <v>81545</v>
      </c>
      <c r="K57" s="44">
        <v>65906</v>
      </c>
      <c r="L57" s="345">
        <f>SUM(H57:K57)</f>
        <v>333266</v>
      </c>
      <c r="M57" s="81"/>
      <c r="N57" s="42">
        <v>65971</v>
      </c>
      <c r="O57" s="43">
        <v>132951</v>
      </c>
      <c r="P57" s="43">
        <v>79721</v>
      </c>
      <c r="Q57" s="44">
        <v>69766</v>
      </c>
      <c r="R57" s="345">
        <v>348409</v>
      </c>
      <c r="S57" s="83"/>
      <c r="T57" s="42">
        <v>70163</v>
      </c>
      <c r="U57" s="43">
        <v>127985</v>
      </c>
      <c r="V57" s="44">
        <v>68362</v>
      </c>
      <c r="W57" s="345">
        <v>266510</v>
      </c>
      <c r="X57" s="1"/>
    </row>
    <row r="58" spans="1:24" s="367" customFormat="1" ht="4.1500000000000004" customHeight="1" x14ac:dyDescent="0.25">
      <c r="A58" s="364"/>
      <c r="B58" s="101"/>
      <c r="C58" s="101"/>
      <c r="D58" s="101"/>
      <c r="E58" s="101"/>
      <c r="F58" s="366"/>
      <c r="G58" s="369"/>
      <c r="H58" s="101"/>
      <c r="I58" s="101"/>
      <c r="J58" s="101"/>
      <c r="K58" s="101"/>
      <c r="L58" s="101"/>
      <c r="M58" s="371"/>
      <c r="N58" s="101"/>
      <c r="O58" s="101"/>
      <c r="P58" s="101"/>
      <c r="Q58" s="101"/>
      <c r="R58" s="101"/>
      <c r="S58" s="371"/>
      <c r="T58" s="101"/>
      <c r="U58" s="101"/>
      <c r="V58" s="101"/>
      <c r="W58" s="101"/>
    </row>
    <row r="59" spans="1:24" ht="13.4" customHeight="1" x14ac:dyDescent="0.25">
      <c r="A59" s="332" t="s">
        <v>327</v>
      </c>
      <c r="B59" s="50"/>
      <c r="C59" s="51"/>
      <c r="D59" s="51"/>
      <c r="E59" s="52"/>
      <c r="F59" s="342"/>
      <c r="G59" s="48"/>
      <c r="H59" s="50"/>
      <c r="I59" s="51"/>
      <c r="J59" s="51"/>
      <c r="K59" s="52"/>
      <c r="L59" s="361"/>
      <c r="M59" s="49"/>
      <c r="N59" s="50"/>
      <c r="O59" s="51"/>
      <c r="P59" s="51"/>
      <c r="Q59" s="52"/>
      <c r="R59" s="361"/>
      <c r="S59" s="66"/>
      <c r="T59" s="50"/>
      <c r="U59" s="51"/>
      <c r="V59" s="52"/>
      <c r="W59" s="361"/>
      <c r="X59" s="1"/>
    </row>
    <row r="60" spans="1:24" ht="13.4" customHeight="1" x14ac:dyDescent="0.25">
      <c r="A60" s="334" t="s">
        <v>201</v>
      </c>
      <c r="B60" s="16" t="s">
        <v>79</v>
      </c>
      <c r="C60" s="17" t="s">
        <v>79</v>
      </c>
      <c r="D60" s="17" t="s">
        <v>79</v>
      </c>
      <c r="E60" s="54" t="s">
        <v>79</v>
      </c>
      <c r="F60" s="352">
        <v>0</v>
      </c>
      <c r="G60" s="48"/>
      <c r="H60" s="100">
        <v>1</v>
      </c>
      <c r="I60" s="101">
        <v>5</v>
      </c>
      <c r="J60" s="101">
        <v>819</v>
      </c>
      <c r="K60" s="102">
        <v>893</v>
      </c>
      <c r="L60" s="360">
        <f>SUM(H60:K60)</f>
        <v>1718</v>
      </c>
      <c r="M60" s="65"/>
      <c r="N60" s="100">
        <v>1727</v>
      </c>
      <c r="O60" s="101">
        <v>41911</v>
      </c>
      <c r="P60" s="101">
        <v>32880</v>
      </c>
      <c r="Q60" s="102">
        <v>35698</v>
      </c>
      <c r="R60" s="360">
        <f>SUM(N60:Q60)</f>
        <v>112216</v>
      </c>
      <c r="S60" s="66"/>
      <c r="T60" s="100">
        <v>35406</v>
      </c>
      <c r="U60" s="101">
        <v>44221</v>
      </c>
      <c r="V60" s="102">
        <v>35040</v>
      </c>
      <c r="W60" s="360">
        <v>114667</v>
      </c>
      <c r="X60" s="1"/>
    </row>
    <row r="61" spans="1:24" ht="13.4" customHeight="1" x14ac:dyDescent="0.25">
      <c r="A61" s="334" t="s">
        <v>202</v>
      </c>
      <c r="B61" s="16" t="s">
        <v>79</v>
      </c>
      <c r="C61" s="17" t="s">
        <v>79</v>
      </c>
      <c r="D61" s="17" t="s">
        <v>79</v>
      </c>
      <c r="E61" s="54" t="s">
        <v>79</v>
      </c>
      <c r="F61" s="352">
        <v>78954</v>
      </c>
      <c r="G61" s="48"/>
      <c r="H61" s="90">
        <v>12678</v>
      </c>
      <c r="I61" s="91">
        <v>0</v>
      </c>
      <c r="J61" s="91">
        <v>0</v>
      </c>
      <c r="K61" s="103">
        <v>0</v>
      </c>
      <c r="L61" s="360">
        <f>SUM(H61:K61)</f>
        <v>12678</v>
      </c>
      <c r="M61" s="67"/>
      <c r="N61" s="90">
        <v>0</v>
      </c>
      <c r="O61" s="91">
        <v>0</v>
      </c>
      <c r="P61" s="91">
        <v>0</v>
      </c>
      <c r="Q61" s="103">
        <v>0</v>
      </c>
      <c r="R61" s="360">
        <f>SUM(N61:Q61)</f>
        <v>0</v>
      </c>
      <c r="S61" s="68"/>
      <c r="T61" s="90">
        <v>0</v>
      </c>
      <c r="U61" s="91">
        <v>0</v>
      </c>
      <c r="V61" s="103">
        <v>0</v>
      </c>
      <c r="W61" s="360">
        <v>0</v>
      </c>
      <c r="X61" s="1"/>
    </row>
    <row r="62" spans="1:24" ht="13.4" customHeight="1" x14ac:dyDescent="0.25">
      <c r="A62" s="334" t="s">
        <v>203</v>
      </c>
      <c r="B62" s="16" t="s">
        <v>79</v>
      </c>
      <c r="C62" s="17" t="s">
        <v>79</v>
      </c>
      <c r="D62" s="17" t="s">
        <v>79</v>
      </c>
      <c r="E62" s="54" t="s">
        <v>79</v>
      </c>
      <c r="F62" s="352">
        <v>14695</v>
      </c>
      <c r="G62" s="48"/>
      <c r="H62" s="90">
        <v>6025</v>
      </c>
      <c r="I62" s="91">
        <v>7493</v>
      </c>
      <c r="J62" s="91">
        <v>6180</v>
      </c>
      <c r="K62" s="103">
        <v>6137</v>
      </c>
      <c r="L62" s="360">
        <f>SUM(H62:K62)</f>
        <v>25835</v>
      </c>
      <c r="M62" s="67"/>
      <c r="N62" s="90">
        <v>5987</v>
      </c>
      <c r="O62" s="91">
        <v>6344</v>
      </c>
      <c r="P62" s="91">
        <v>5136</v>
      </c>
      <c r="Q62" s="103">
        <v>6404</v>
      </c>
      <c r="R62" s="360">
        <f>SUM(N62:Q62)</f>
        <v>23871</v>
      </c>
      <c r="S62" s="68"/>
      <c r="T62" s="90">
        <v>6655</v>
      </c>
      <c r="U62" s="91">
        <v>5312</v>
      </c>
      <c r="V62" s="103">
        <v>3973</v>
      </c>
      <c r="W62" s="360">
        <v>15940</v>
      </c>
      <c r="X62" s="1"/>
    </row>
    <row r="63" spans="1:24" ht="13.4" customHeight="1" x14ac:dyDescent="0.25">
      <c r="A63" s="334" t="s">
        <v>204</v>
      </c>
      <c r="B63" s="16" t="s">
        <v>79</v>
      </c>
      <c r="C63" s="17" t="s">
        <v>79</v>
      </c>
      <c r="D63" s="17" t="s">
        <v>79</v>
      </c>
      <c r="E63" s="54" t="s">
        <v>79</v>
      </c>
      <c r="F63" s="352">
        <v>0</v>
      </c>
      <c r="G63" s="48"/>
      <c r="H63" s="90">
        <v>0</v>
      </c>
      <c r="I63" s="91">
        <v>0</v>
      </c>
      <c r="J63" s="91">
        <v>0</v>
      </c>
      <c r="K63" s="103">
        <v>0</v>
      </c>
      <c r="L63" s="338">
        <v>0</v>
      </c>
      <c r="M63" s="67"/>
      <c r="N63" s="90">
        <v>0</v>
      </c>
      <c r="O63" s="91">
        <v>0</v>
      </c>
      <c r="P63" s="91">
        <v>0</v>
      </c>
      <c r="Q63" s="103">
        <v>112</v>
      </c>
      <c r="R63" s="338">
        <v>112</v>
      </c>
      <c r="S63" s="68"/>
      <c r="T63" s="90">
        <v>215</v>
      </c>
      <c r="U63" s="91">
        <v>241</v>
      </c>
      <c r="V63" s="103">
        <v>224</v>
      </c>
      <c r="W63" s="338">
        <v>680</v>
      </c>
      <c r="X63" s="1"/>
    </row>
    <row r="64" spans="1:24" ht="13.4" customHeight="1" x14ac:dyDescent="0.25">
      <c r="A64" s="335" t="s">
        <v>205</v>
      </c>
      <c r="B64" s="59" t="s">
        <v>79</v>
      </c>
      <c r="C64" s="60" t="s">
        <v>79</v>
      </c>
      <c r="D64" s="60" t="s">
        <v>79</v>
      </c>
      <c r="E64" s="60" t="s">
        <v>79</v>
      </c>
      <c r="F64" s="350">
        <v>93649</v>
      </c>
      <c r="G64" s="62"/>
      <c r="H64" s="104">
        <v>18704</v>
      </c>
      <c r="I64" s="105">
        <v>7498</v>
      </c>
      <c r="J64" s="105">
        <v>6998</v>
      </c>
      <c r="K64" s="105">
        <v>7030</v>
      </c>
      <c r="L64" s="357">
        <v>40230</v>
      </c>
      <c r="M64" s="81"/>
      <c r="N64" s="104">
        <v>7715</v>
      </c>
      <c r="O64" s="105">
        <v>48256</v>
      </c>
      <c r="P64" s="105">
        <v>38016</v>
      </c>
      <c r="Q64" s="106">
        <v>42215</v>
      </c>
      <c r="R64" s="357">
        <v>136202</v>
      </c>
      <c r="S64" s="83"/>
      <c r="T64" s="104">
        <v>42276</v>
      </c>
      <c r="U64" s="105">
        <v>49774</v>
      </c>
      <c r="V64" s="106">
        <v>39237</v>
      </c>
      <c r="W64" s="357">
        <v>131287</v>
      </c>
      <c r="X64" s="1"/>
    </row>
    <row r="65" spans="1:23" ht="13.4" customHeight="1" x14ac:dyDescent="0.25">
      <c r="A65" s="216"/>
      <c r="B65" s="257"/>
      <c r="C65" s="257"/>
      <c r="D65" s="257"/>
      <c r="E65" s="257"/>
      <c r="F65" s="257"/>
      <c r="G65" s="216"/>
      <c r="H65" s="257"/>
      <c r="I65" s="257"/>
      <c r="J65" s="257"/>
      <c r="K65" s="257"/>
      <c r="L65" s="257"/>
      <c r="M65" s="216"/>
      <c r="N65" s="257"/>
      <c r="O65" s="257"/>
      <c r="P65" s="257"/>
      <c r="Q65" s="257"/>
      <c r="R65" s="257"/>
      <c r="S65" s="216"/>
      <c r="T65" s="512"/>
      <c r="U65" s="512"/>
      <c r="V65" s="512"/>
      <c r="W65" s="257"/>
    </row>
    <row r="66" spans="1:23" ht="13.4" customHeight="1" x14ac:dyDescent="0.25">
      <c r="A66" s="658" t="s">
        <v>313</v>
      </c>
      <c r="B66" s="652"/>
      <c r="C66" s="652"/>
      <c r="D66" s="652"/>
      <c r="E66" s="652"/>
      <c r="F66" s="652"/>
      <c r="G66" s="652"/>
      <c r="H66" s="652"/>
      <c r="I66" s="652"/>
      <c r="J66" s="652"/>
      <c r="K66" s="652"/>
      <c r="L66" s="652"/>
      <c r="M66" s="652"/>
      <c r="N66" s="652"/>
      <c r="O66" s="652"/>
      <c r="P66" s="652"/>
      <c r="Q66" s="652"/>
      <c r="R66" s="652"/>
      <c r="S66" s="652"/>
      <c r="T66" s="652"/>
      <c r="U66" s="652"/>
      <c r="V66" s="615"/>
      <c r="W66" s="216"/>
    </row>
    <row r="67" spans="1:23" ht="24" customHeight="1" x14ac:dyDescent="0.25">
      <c r="A67" s="651" t="s">
        <v>328</v>
      </c>
      <c r="B67" s="652"/>
      <c r="C67" s="652"/>
      <c r="D67" s="652"/>
      <c r="E67" s="652"/>
      <c r="F67" s="652"/>
      <c r="G67" s="652"/>
      <c r="H67" s="652"/>
      <c r="I67" s="652"/>
      <c r="J67" s="652"/>
      <c r="K67" s="652"/>
      <c r="L67" s="652"/>
      <c r="M67" s="652"/>
      <c r="N67" s="652"/>
      <c r="O67" s="652"/>
      <c r="P67" s="652"/>
      <c r="Q67" s="652"/>
      <c r="R67" s="652"/>
      <c r="S67" s="652"/>
      <c r="T67" s="652"/>
      <c r="U67" s="652"/>
      <c r="V67" s="615"/>
      <c r="W67" s="216"/>
    </row>
    <row r="68" spans="1:23" ht="13.4" customHeight="1" x14ac:dyDescent="0.25">
      <c r="A68" s="651" t="s">
        <v>329</v>
      </c>
      <c r="B68" s="652"/>
      <c r="C68" s="652"/>
      <c r="D68" s="652"/>
      <c r="E68" s="652"/>
      <c r="F68" s="652"/>
      <c r="G68" s="652"/>
      <c r="H68" s="652"/>
      <c r="I68" s="652"/>
      <c r="J68" s="652"/>
      <c r="K68" s="652"/>
      <c r="L68" s="652"/>
      <c r="M68" s="652"/>
      <c r="N68" s="652"/>
      <c r="O68" s="652"/>
      <c r="P68" s="652"/>
      <c r="Q68" s="652"/>
      <c r="R68" s="652"/>
      <c r="S68" s="652"/>
      <c r="T68" s="652"/>
      <c r="U68" s="652"/>
      <c r="V68" s="615"/>
      <c r="W68" s="216"/>
    </row>
    <row r="69" spans="1:23" ht="20.9" customHeight="1" x14ac:dyDescent="0.25">
      <c r="A69" s="651" t="s">
        <v>206</v>
      </c>
      <c r="B69" s="652"/>
      <c r="C69" s="652"/>
      <c r="D69" s="652"/>
      <c r="E69" s="652"/>
      <c r="F69" s="652"/>
      <c r="G69" s="652"/>
      <c r="H69" s="652"/>
      <c r="I69" s="652"/>
      <c r="J69" s="652"/>
      <c r="K69" s="652"/>
      <c r="L69" s="652"/>
      <c r="M69" s="652"/>
      <c r="N69" s="652"/>
      <c r="O69" s="652"/>
      <c r="P69" s="652"/>
      <c r="Q69" s="652"/>
      <c r="R69" s="652"/>
      <c r="S69" s="652"/>
      <c r="T69" s="652"/>
      <c r="U69" s="652"/>
      <c r="V69" s="615"/>
      <c r="W69" s="216"/>
    </row>
    <row r="70" spans="1:23" ht="13.4" customHeight="1" x14ac:dyDescent="0.25"/>
    <row r="71" spans="1:23" ht="16.75" customHeight="1" x14ac:dyDescent="0.25"/>
    <row r="72" spans="1:23" ht="16.75" customHeight="1" x14ac:dyDescent="0.25"/>
    <row r="73" spans="1:23" ht="16.75" customHeight="1" x14ac:dyDescent="0.25"/>
    <row r="74" spans="1:23" ht="16.75" customHeight="1" x14ac:dyDescent="0.25"/>
    <row r="75" spans="1:23" ht="16.75" customHeight="1" x14ac:dyDescent="0.25"/>
    <row r="76" spans="1:23" ht="16.75" customHeight="1" x14ac:dyDescent="0.25"/>
    <row r="77" spans="1:23" ht="16.75" customHeight="1" x14ac:dyDescent="0.25"/>
    <row r="78" spans="1:23" ht="16.75" customHeight="1" x14ac:dyDescent="0.25"/>
    <row r="79" spans="1:23" ht="16.75" customHeight="1" x14ac:dyDescent="0.25"/>
    <row r="80" spans="1:23"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sheetData>
  <mergeCells count="6">
    <mergeCell ref="A1:A3"/>
    <mergeCell ref="A4:A5"/>
    <mergeCell ref="A69:U69"/>
    <mergeCell ref="A67:U67"/>
    <mergeCell ref="A68:U68"/>
    <mergeCell ref="A66:U6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34"/>
  <sheetViews>
    <sheetView topLeftCell="J1" workbookViewId="0">
      <selection activeCell="X99" sqref="X99"/>
    </sheetView>
  </sheetViews>
  <sheetFormatPr defaultColWidth="13.7265625" defaultRowHeight="12.5" x14ac:dyDescent="0.25"/>
  <cols>
    <col min="1" max="1" width="92.81640625" customWidth="1"/>
    <col min="2" max="5" width="10.1796875" bestFit="1" customWidth="1"/>
    <col min="6" max="6" width="10.81640625" bestFit="1" customWidth="1"/>
    <col min="7" max="7" width="0" hidden="1" customWidth="1"/>
    <col min="8" max="11" width="10.1796875" bestFit="1" customWidth="1"/>
    <col min="12" max="12" width="11" bestFit="1" customWidth="1"/>
    <col min="13" max="13" width="0" hidden="1" customWidth="1"/>
    <col min="14" max="16" width="10.1796875" bestFit="1" customWidth="1"/>
    <col min="17" max="17" width="10.1796875" customWidth="1"/>
    <col min="18" max="18" width="11" customWidth="1"/>
    <col min="19" max="19" width="0" hidden="1" customWidth="1"/>
    <col min="20" max="20" width="10.1796875" customWidth="1"/>
    <col min="21" max="21" width="10.81640625" bestFit="1" customWidth="1"/>
    <col min="22" max="22" width="10.81640625" style="614" customWidth="1"/>
    <col min="23" max="23" width="11" customWidth="1"/>
    <col min="24" max="28" width="20.1796875" customWidth="1"/>
  </cols>
  <sheetData>
    <row r="1" spans="1:28" ht="16.75" customHeight="1" x14ac:dyDescent="0.25">
      <c r="A1" s="659" t="s">
        <v>0</v>
      </c>
    </row>
    <row r="2" spans="1:28" ht="16.75" customHeight="1" x14ac:dyDescent="0.25">
      <c r="A2" s="650"/>
    </row>
    <row r="3" spans="1:28" ht="16.75" customHeight="1" x14ac:dyDescent="0.25">
      <c r="A3" s="650"/>
    </row>
    <row r="4" spans="1:28" ht="16.75" customHeight="1" x14ac:dyDescent="0.25">
      <c r="A4" s="651" t="s">
        <v>330</v>
      </c>
      <c r="B4" s="216"/>
      <c r="C4" s="216"/>
      <c r="D4" s="216"/>
      <c r="E4" s="216"/>
      <c r="F4" s="216"/>
      <c r="G4" s="216"/>
      <c r="H4" s="216"/>
      <c r="I4" s="216"/>
      <c r="J4" s="216"/>
      <c r="K4" s="216"/>
      <c r="L4" s="216"/>
      <c r="M4" s="216"/>
      <c r="N4" s="216"/>
      <c r="O4" s="216"/>
      <c r="P4" s="216"/>
      <c r="Q4" s="216"/>
      <c r="R4" s="216"/>
      <c r="S4" s="216"/>
      <c r="T4" s="216"/>
      <c r="U4" s="216"/>
      <c r="V4" s="615"/>
      <c r="W4" s="216"/>
      <c r="X4" s="216"/>
      <c r="Y4" s="216"/>
      <c r="Z4" s="216"/>
      <c r="AA4" s="216"/>
      <c r="AB4" s="216"/>
    </row>
    <row r="5" spans="1:28" ht="16.75" customHeight="1" x14ac:dyDescent="0.25">
      <c r="A5" s="652"/>
      <c r="B5" s="216"/>
      <c r="C5" s="216"/>
      <c r="D5" s="216"/>
      <c r="E5" s="216"/>
      <c r="F5" s="216"/>
      <c r="G5" s="216"/>
      <c r="H5" s="216"/>
      <c r="I5" s="216"/>
      <c r="J5" s="216"/>
      <c r="K5" s="216"/>
      <c r="L5" s="216"/>
      <c r="M5" s="216"/>
      <c r="N5" s="216"/>
      <c r="O5" s="216"/>
      <c r="P5" s="216"/>
      <c r="Q5" s="216"/>
      <c r="R5" s="216"/>
      <c r="S5" s="216"/>
      <c r="T5" s="216"/>
      <c r="U5" s="216"/>
      <c r="V5" s="615"/>
      <c r="W5" s="216"/>
      <c r="X5" s="216"/>
      <c r="Y5" s="216"/>
      <c r="Z5" s="216"/>
      <c r="AA5" s="216"/>
      <c r="AB5" s="216"/>
    </row>
    <row r="6" spans="1:28" ht="16.75" customHeight="1" x14ac:dyDescent="0.25">
      <c r="A6" s="216"/>
      <c r="B6" s="219" t="s">
        <v>18</v>
      </c>
      <c r="C6" s="220" t="s">
        <v>19</v>
      </c>
      <c r="D6" s="220" t="s">
        <v>20</v>
      </c>
      <c r="E6" s="221" t="s">
        <v>21</v>
      </c>
      <c r="F6" s="217" t="s">
        <v>22</v>
      </c>
      <c r="G6" s="218"/>
      <c r="H6" s="219" t="s">
        <v>23</v>
      </c>
      <c r="I6" s="220" t="s">
        <v>24</v>
      </c>
      <c r="J6" s="220" t="s">
        <v>25</v>
      </c>
      <c r="K6" s="221" t="s">
        <v>26</v>
      </c>
      <c r="L6" s="217" t="s">
        <v>27</v>
      </c>
      <c r="M6" s="218"/>
      <c r="N6" s="219" t="s">
        <v>28</v>
      </c>
      <c r="O6" s="220" t="s">
        <v>29</v>
      </c>
      <c r="P6" s="220" t="s">
        <v>30</v>
      </c>
      <c r="Q6" s="221" t="s">
        <v>31</v>
      </c>
      <c r="R6" s="217" t="s">
        <v>32</v>
      </c>
      <c r="S6" s="268"/>
      <c r="T6" s="219" t="s">
        <v>33</v>
      </c>
      <c r="U6" s="220" t="s">
        <v>34</v>
      </c>
      <c r="V6" s="221" t="s">
        <v>393</v>
      </c>
      <c r="W6" s="617" t="s">
        <v>35</v>
      </c>
      <c r="X6" s="268"/>
      <c r="Y6" s="216"/>
      <c r="Z6" s="216"/>
      <c r="AA6" s="216"/>
      <c r="AB6" s="216"/>
    </row>
    <row r="7" spans="1:28" ht="16.75" customHeight="1" x14ac:dyDescent="0.25">
      <c r="A7" s="216"/>
      <c r="B7" s="600" t="s">
        <v>42</v>
      </c>
      <c r="C7" s="587" t="s">
        <v>43</v>
      </c>
      <c r="D7" s="587" t="s">
        <v>44</v>
      </c>
      <c r="E7" s="601" t="s">
        <v>45</v>
      </c>
      <c r="F7" s="602" t="s">
        <v>37</v>
      </c>
      <c r="G7" s="218"/>
      <c r="H7" s="600" t="s">
        <v>46</v>
      </c>
      <c r="I7" s="587" t="s">
        <v>47</v>
      </c>
      <c r="J7" s="587" t="s">
        <v>48</v>
      </c>
      <c r="K7" s="601" t="s">
        <v>49</v>
      </c>
      <c r="L7" s="602" t="s">
        <v>37</v>
      </c>
      <c r="M7" s="218"/>
      <c r="N7" s="600" t="s">
        <v>50</v>
      </c>
      <c r="O7" s="587" t="s">
        <v>51</v>
      </c>
      <c r="P7" s="587" t="s">
        <v>52</v>
      </c>
      <c r="Q7" s="601" t="s">
        <v>53</v>
      </c>
      <c r="R7" s="602" t="s">
        <v>37</v>
      </c>
      <c r="S7" s="268"/>
      <c r="T7" s="600" t="s">
        <v>54</v>
      </c>
      <c r="U7" s="587" t="s">
        <v>55</v>
      </c>
      <c r="V7" s="601" t="s">
        <v>394</v>
      </c>
      <c r="W7" s="602" t="s">
        <v>56</v>
      </c>
      <c r="X7" s="268"/>
      <c r="Y7" s="216"/>
      <c r="Z7" s="216"/>
      <c r="AA7" s="216"/>
      <c r="AB7" s="216"/>
    </row>
    <row r="8" spans="1:28" ht="12.65" customHeight="1" x14ac:dyDescent="0.25">
      <c r="A8" s="597" t="s">
        <v>207</v>
      </c>
      <c r="B8" s="593"/>
      <c r="C8" s="603"/>
      <c r="D8" s="603"/>
      <c r="E8" s="604"/>
      <c r="F8" s="608"/>
      <c r="G8" s="512"/>
      <c r="H8" s="593"/>
      <c r="I8" s="603"/>
      <c r="J8" s="603"/>
      <c r="K8" s="604"/>
      <c r="L8" s="608"/>
      <c r="M8" s="512"/>
      <c r="N8" s="593"/>
      <c r="O8" s="603"/>
      <c r="P8" s="603"/>
      <c r="Q8" s="604"/>
      <c r="R8" s="608"/>
      <c r="S8" s="512"/>
      <c r="T8" s="593"/>
      <c r="U8" s="603"/>
      <c r="V8" s="604"/>
      <c r="W8" s="608"/>
      <c r="X8" s="512"/>
      <c r="Y8" s="216"/>
      <c r="Z8" s="216"/>
      <c r="AA8" s="216"/>
      <c r="AB8" s="216"/>
    </row>
    <row r="9" spans="1:28" ht="12.65" customHeight="1" x14ac:dyDescent="0.25">
      <c r="A9" s="598" t="s">
        <v>194</v>
      </c>
      <c r="B9" s="84">
        <v>34875</v>
      </c>
      <c r="C9" s="595">
        <v>78874</v>
      </c>
      <c r="D9" s="595">
        <v>49441</v>
      </c>
      <c r="E9" s="595">
        <v>49412</v>
      </c>
      <c r="F9" s="336">
        <v>212602</v>
      </c>
      <c r="G9" s="120"/>
      <c r="H9" s="84">
        <v>41791</v>
      </c>
      <c r="I9" s="595">
        <v>111007</v>
      </c>
      <c r="J9" s="595">
        <v>70422</v>
      </c>
      <c r="K9" s="595">
        <v>68051</v>
      </c>
      <c r="L9" s="336">
        <v>291271</v>
      </c>
      <c r="M9" s="594"/>
      <c r="N9" s="84">
        <v>59994</v>
      </c>
      <c r="O9" s="595">
        <v>96963</v>
      </c>
      <c r="P9" s="595">
        <v>82550</v>
      </c>
      <c r="Q9" s="86">
        <v>88002</v>
      </c>
      <c r="R9" s="385">
        <v>327509</v>
      </c>
      <c r="S9" s="594"/>
      <c r="T9" s="84">
        <v>80580</v>
      </c>
      <c r="U9" s="595">
        <v>132160</v>
      </c>
      <c r="V9" s="86">
        <v>67444</v>
      </c>
      <c r="W9" s="385">
        <v>280184</v>
      </c>
      <c r="X9" s="512"/>
      <c r="Y9" s="216"/>
      <c r="Z9" s="216"/>
      <c r="AA9" s="216"/>
      <c r="AB9" s="216"/>
    </row>
    <row r="10" spans="1:28" ht="12.65" customHeight="1" x14ac:dyDescent="0.25">
      <c r="A10" s="599" t="s">
        <v>208</v>
      </c>
      <c r="B10" s="92">
        <v>0.12</v>
      </c>
      <c r="C10" s="93">
        <v>0.2</v>
      </c>
      <c r="D10" s="93">
        <v>0.15</v>
      </c>
      <c r="E10" s="93">
        <v>0.15</v>
      </c>
      <c r="F10" s="339">
        <v>0.16</v>
      </c>
      <c r="G10" s="14"/>
      <c r="H10" s="92">
        <v>0.13</v>
      </c>
      <c r="I10" s="93">
        <v>0.25</v>
      </c>
      <c r="J10" s="93">
        <v>0.19</v>
      </c>
      <c r="K10" s="93">
        <v>0.19</v>
      </c>
      <c r="L10" s="339">
        <v>0.19</v>
      </c>
      <c r="M10" s="588"/>
      <c r="N10" s="92">
        <v>0.17</v>
      </c>
      <c r="O10" s="93">
        <v>0.22</v>
      </c>
      <c r="P10" s="93">
        <v>0.23</v>
      </c>
      <c r="Q10" s="596">
        <v>0.24</v>
      </c>
      <c r="R10" s="387">
        <v>0.22</v>
      </c>
      <c r="S10" s="588"/>
      <c r="T10" s="92">
        <v>0.23</v>
      </c>
      <c r="U10" s="93">
        <v>0.31</v>
      </c>
      <c r="V10" s="596">
        <v>0.21</v>
      </c>
      <c r="W10" s="387">
        <v>0.26</v>
      </c>
      <c r="X10" s="512"/>
      <c r="Y10" s="216"/>
      <c r="Z10" s="216"/>
      <c r="AA10" s="216"/>
      <c r="AB10" s="216"/>
    </row>
    <row r="11" spans="1:28" ht="12.65" customHeight="1" x14ac:dyDescent="0.25">
      <c r="A11" s="605" t="s">
        <v>196</v>
      </c>
      <c r="B11" s="194">
        <v>8872</v>
      </c>
      <c r="C11" s="195">
        <v>8849</v>
      </c>
      <c r="D11" s="195">
        <v>7064</v>
      </c>
      <c r="E11" s="195">
        <v>8084</v>
      </c>
      <c r="F11" s="383">
        <v>32869</v>
      </c>
      <c r="G11" s="155"/>
      <c r="H11" s="194">
        <v>8468</v>
      </c>
      <c r="I11" s="195">
        <v>11982</v>
      </c>
      <c r="J11" s="195">
        <v>9114</v>
      </c>
      <c r="K11" s="195">
        <v>11565</v>
      </c>
      <c r="L11" s="383">
        <v>41129</v>
      </c>
      <c r="M11" s="7"/>
      <c r="N11" s="194">
        <v>10571</v>
      </c>
      <c r="O11" s="195">
        <v>11691</v>
      </c>
      <c r="P11" s="195">
        <v>8099</v>
      </c>
      <c r="Q11" s="99">
        <v>13113</v>
      </c>
      <c r="R11" s="377">
        <v>43474</v>
      </c>
      <c r="S11" s="7"/>
      <c r="T11" s="194">
        <v>10777</v>
      </c>
      <c r="U11" s="195">
        <v>16459</v>
      </c>
      <c r="V11" s="99">
        <v>8686</v>
      </c>
      <c r="W11" s="377">
        <v>35922</v>
      </c>
      <c r="X11" s="512"/>
      <c r="Y11" s="216"/>
      <c r="Z11" s="216"/>
      <c r="AA11" s="216"/>
      <c r="AB11" s="216"/>
    </row>
    <row r="12" spans="1:28" ht="12.65" customHeight="1" x14ac:dyDescent="0.25">
      <c r="A12" s="599" t="s">
        <v>208</v>
      </c>
      <c r="B12" s="92">
        <v>0.12</v>
      </c>
      <c r="C12" s="93">
        <v>0.11</v>
      </c>
      <c r="D12" s="93">
        <v>0.09</v>
      </c>
      <c r="E12" s="93">
        <v>0.09</v>
      </c>
      <c r="F12" s="339">
        <v>0.1</v>
      </c>
      <c r="G12" s="14"/>
      <c r="H12" s="92">
        <v>0.09</v>
      </c>
      <c r="I12" s="93">
        <v>0.11</v>
      </c>
      <c r="J12" s="93">
        <v>0.09</v>
      </c>
      <c r="K12" s="93">
        <v>0.11</v>
      </c>
      <c r="L12" s="339">
        <v>0.1</v>
      </c>
      <c r="M12" s="13"/>
      <c r="N12" s="92">
        <v>0.1</v>
      </c>
      <c r="O12" s="93">
        <v>0.1</v>
      </c>
      <c r="P12" s="93">
        <v>7.0000000000000007E-2</v>
      </c>
      <c r="Q12" s="596">
        <v>0.11</v>
      </c>
      <c r="R12" s="387">
        <v>0.1</v>
      </c>
      <c r="S12" s="13"/>
      <c r="T12" s="92">
        <v>0.1</v>
      </c>
      <c r="U12" s="93">
        <v>0.13</v>
      </c>
      <c r="V12" s="596">
        <v>0.08</v>
      </c>
      <c r="W12" s="387">
        <v>0.1</v>
      </c>
      <c r="X12" s="512"/>
      <c r="Y12" s="216"/>
      <c r="Z12" s="216"/>
      <c r="AA12" s="216"/>
      <c r="AB12" s="216"/>
    </row>
    <row r="13" spans="1:28" ht="12.65" customHeight="1" x14ac:dyDescent="0.25">
      <c r="A13" s="605" t="s">
        <v>197</v>
      </c>
      <c r="B13" s="194">
        <v>9491</v>
      </c>
      <c r="C13" s="195">
        <v>12840</v>
      </c>
      <c r="D13" s="195">
        <v>11058</v>
      </c>
      <c r="E13" s="195">
        <v>17625</v>
      </c>
      <c r="F13" s="383">
        <v>51014</v>
      </c>
      <c r="G13" s="155"/>
      <c r="H13" s="194">
        <v>12223</v>
      </c>
      <c r="I13" s="195">
        <v>16777</v>
      </c>
      <c r="J13" s="195">
        <v>15029</v>
      </c>
      <c r="K13" s="195">
        <v>19500</v>
      </c>
      <c r="L13" s="383">
        <v>63529</v>
      </c>
      <c r="M13" s="7"/>
      <c r="N13" s="194">
        <v>11846</v>
      </c>
      <c r="O13" s="195">
        <v>16368</v>
      </c>
      <c r="P13" s="195">
        <v>15658</v>
      </c>
      <c r="Q13" s="99">
        <v>20125</v>
      </c>
      <c r="R13" s="377">
        <v>63997</v>
      </c>
      <c r="S13" s="7"/>
      <c r="T13" s="194">
        <v>13634</v>
      </c>
      <c r="U13" s="195">
        <v>18105</v>
      </c>
      <c r="V13" s="99">
        <v>10934</v>
      </c>
      <c r="W13" s="377">
        <v>42673</v>
      </c>
      <c r="X13" s="512"/>
      <c r="Y13" s="216"/>
      <c r="Z13" s="216"/>
      <c r="AA13" s="216"/>
      <c r="AB13" s="216"/>
    </row>
    <row r="14" spans="1:28" ht="12.65" customHeight="1" x14ac:dyDescent="0.25">
      <c r="A14" s="599" t="s">
        <v>208</v>
      </c>
      <c r="B14" s="92">
        <v>0.16</v>
      </c>
      <c r="C14" s="93">
        <v>0.18</v>
      </c>
      <c r="D14" s="93">
        <v>0.17</v>
      </c>
      <c r="E14" s="93">
        <v>0.23</v>
      </c>
      <c r="F14" s="339">
        <v>0.19</v>
      </c>
      <c r="G14" s="14"/>
      <c r="H14" s="92">
        <v>0.18</v>
      </c>
      <c r="I14" s="93">
        <v>0.2</v>
      </c>
      <c r="J14" s="93">
        <v>0.19</v>
      </c>
      <c r="K14" s="93">
        <v>0.23</v>
      </c>
      <c r="L14" s="339">
        <v>0.2</v>
      </c>
      <c r="M14" s="13"/>
      <c r="N14" s="92">
        <v>0.17</v>
      </c>
      <c r="O14" s="93">
        <v>0.19</v>
      </c>
      <c r="P14" s="93">
        <v>0.2</v>
      </c>
      <c r="Q14" s="596">
        <v>0.23</v>
      </c>
      <c r="R14" s="387">
        <v>0.2</v>
      </c>
      <c r="S14" s="13"/>
      <c r="T14" s="92">
        <v>0.19</v>
      </c>
      <c r="U14" s="93">
        <v>0.21</v>
      </c>
      <c r="V14" s="596">
        <v>0.16</v>
      </c>
      <c r="W14" s="387">
        <v>0.19</v>
      </c>
      <c r="X14" s="512"/>
      <c r="Y14" s="216"/>
      <c r="Z14" s="216"/>
      <c r="AA14" s="216"/>
      <c r="AB14" s="216"/>
    </row>
    <row r="15" spans="1:28" ht="12.65" customHeight="1" x14ac:dyDescent="0.25">
      <c r="A15" s="598" t="s">
        <v>209</v>
      </c>
      <c r="B15" s="606" t="s">
        <v>79</v>
      </c>
      <c r="C15" s="607" t="s">
        <v>79</v>
      </c>
      <c r="D15" s="195">
        <v>-1497</v>
      </c>
      <c r="E15" s="195">
        <v>2430</v>
      </c>
      <c r="F15" s="383">
        <v>933</v>
      </c>
      <c r="G15" s="155"/>
      <c r="H15" s="194">
        <v>2706</v>
      </c>
      <c r="I15" s="195">
        <v>19367</v>
      </c>
      <c r="J15" s="195">
        <v>2136</v>
      </c>
      <c r="K15" s="195">
        <v>5229</v>
      </c>
      <c r="L15" s="383">
        <v>29438</v>
      </c>
      <c r="M15" s="7"/>
      <c r="N15" s="194">
        <v>-16468</v>
      </c>
      <c r="O15" s="195">
        <v>26634</v>
      </c>
      <c r="P15" s="195">
        <v>113</v>
      </c>
      <c r="Q15" s="99">
        <v>7020</v>
      </c>
      <c r="R15" s="377">
        <v>17299</v>
      </c>
      <c r="S15" s="7"/>
      <c r="T15" s="194">
        <v>-9850</v>
      </c>
      <c r="U15" s="195">
        <v>28099</v>
      </c>
      <c r="V15" s="99">
        <v>-1244</v>
      </c>
      <c r="W15" s="377">
        <v>17005</v>
      </c>
      <c r="X15" s="512"/>
      <c r="Y15" s="216"/>
      <c r="Z15" s="216"/>
      <c r="AA15" s="216"/>
      <c r="AB15" s="216"/>
    </row>
    <row r="16" spans="1:28" ht="12.65" customHeight="1" x14ac:dyDescent="0.25">
      <c r="A16" s="599" t="s">
        <v>208</v>
      </c>
      <c r="B16" s="399" t="s">
        <v>79</v>
      </c>
      <c r="C16" s="400" t="s">
        <v>79</v>
      </c>
      <c r="D16" s="93">
        <v>-0.03</v>
      </c>
      <c r="E16" s="93">
        <v>0.05</v>
      </c>
      <c r="F16" s="339">
        <v>0.01</v>
      </c>
      <c r="G16" s="14"/>
      <c r="H16" s="92">
        <v>0.05</v>
      </c>
      <c r="I16" s="93">
        <v>0.15</v>
      </c>
      <c r="J16" s="93">
        <v>0.03</v>
      </c>
      <c r="K16" s="93">
        <v>0.08</v>
      </c>
      <c r="L16" s="339">
        <v>0.09</v>
      </c>
      <c r="M16" s="13"/>
      <c r="N16" s="92">
        <v>-0.25</v>
      </c>
      <c r="O16" s="93">
        <v>0.2</v>
      </c>
      <c r="P16" s="93">
        <v>0</v>
      </c>
      <c r="Q16" s="596">
        <v>0.1</v>
      </c>
      <c r="R16" s="387">
        <v>0.05</v>
      </c>
      <c r="S16" s="13"/>
      <c r="T16" s="92">
        <v>-0.14000000000000001</v>
      </c>
      <c r="U16" s="93">
        <v>0.22</v>
      </c>
      <c r="V16" s="596">
        <v>-0.02</v>
      </c>
      <c r="W16" s="387">
        <v>0.06</v>
      </c>
      <c r="X16" s="512"/>
      <c r="Y16" s="216"/>
      <c r="Z16" s="216"/>
      <c r="AA16" s="216"/>
      <c r="AB16" s="216"/>
    </row>
    <row r="17" spans="1:28" ht="12.65" customHeight="1" x14ac:dyDescent="0.25">
      <c r="A17" s="598" t="s">
        <v>199</v>
      </c>
      <c r="B17" s="194">
        <v>-1705</v>
      </c>
      <c r="C17" s="195">
        <v>5184</v>
      </c>
      <c r="D17" s="195">
        <v>-904</v>
      </c>
      <c r="E17" s="195">
        <v>-1559</v>
      </c>
      <c r="F17" s="383">
        <v>1016</v>
      </c>
      <c r="G17" s="155"/>
      <c r="H17" s="194">
        <v>-330</v>
      </c>
      <c r="I17" s="195">
        <v>-3009</v>
      </c>
      <c r="J17" s="195">
        <v>-3419</v>
      </c>
      <c r="K17" s="195">
        <v>-3845</v>
      </c>
      <c r="L17" s="383">
        <v>-10603</v>
      </c>
      <c r="M17" s="7"/>
      <c r="N17" s="90">
        <v>-4722</v>
      </c>
      <c r="O17" s="91">
        <v>-2294</v>
      </c>
      <c r="P17" s="91">
        <v>-1149</v>
      </c>
      <c r="Q17" s="103">
        <v>1848</v>
      </c>
      <c r="R17" s="344">
        <v>-6317</v>
      </c>
      <c r="S17" s="7"/>
      <c r="T17" s="90">
        <v>1717</v>
      </c>
      <c r="U17" s="91">
        <v>3668</v>
      </c>
      <c r="V17" s="103">
        <v>3187</v>
      </c>
      <c r="W17" s="344">
        <v>8572</v>
      </c>
      <c r="X17" s="268"/>
      <c r="Y17" s="216"/>
      <c r="Z17" s="216"/>
      <c r="AA17" s="216"/>
      <c r="AB17" s="216"/>
    </row>
    <row r="18" spans="1:28" ht="12.65" customHeight="1" x14ac:dyDescent="0.25">
      <c r="A18" s="599" t="s">
        <v>208</v>
      </c>
      <c r="B18" s="92">
        <v>-0.09</v>
      </c>
      <c r="C18" s="93">
        <v>0.15</v>
      </c>
      <c r="D18" s="93">
        <v>-0.05</v>
      </c>
      <c r="E18" s="93">
        <v>-0.08</v>
      </c>
      <c r="F18" s="339">
        <v>0.01</v>
      </c>
      <c r="G18" s="14"/>
      <c r="H18" s="92">
        <v>-0.02</v>
      </c>
      <c r="I18" s="93">
        <v>-0.4</v>
      </c>
      <c r="J18" s="93">
        <v>-0.49</v>
      </c>
      <c r="K18" s="93">
        <v>-0.55000000000000004</v>
      </c>
      <c r="L18" s="339">
        <v>-0.26</v>
      </c>
      <c r="M18" s="13"/>
      <c r="N18" s="87">
        <v>-0.61</v>
      </c>
      <c r="O18" s="88">
        <v>-0.05</v>
      </c>
      <c r="P18" s="88">
        <v>-0.03</v>
      </c>
      <c r="Q18" s="89">
        <v>0.04</v>
      </c>
      <c r="R18" s="387">
        <v>-0.05</v>
      </c>
      <c r="S18" s="13"/>
      <c r="T18" s="87">
        <v>0.04</v>
      </c>
      <c r="U18" s="88">
        <v>7.0000000000000007E-2</v>
      </c>
      <c r="V18" s="89">
        <v>0.08</v>
      </c>
      <c r="W18" s="387">
        <v>7.0000000000000007E-2</v>
      </c>
      <c r="X18" s="268"/>
      <c r="Y18" s="216"/>
      <c r="Z18" s="216"/>
      <c r="AA18" s="216"/>
      <c r="AB18" s="216"/>
    </row>
    <row r="19" spans="1:28" ht="12.65" customHeight="1" x14ac:dyDescent="0.25">
      <c r="A19" s="223" t="s">
        <v>331</v>
      </c>
      <c r="B19" s="192">
        <v>51533</v>
      </c>
      <c r="C19" s="193">
        <v>105747</v>
      </c>
      <c r="D19" s="193">
        <v>65162</v>
      </c>
      <c r="E19" s="193">
        <v>75992</v>
      </c>
      <c r="F19" s="376">
        <v>298434</v>
      </c>
      <c r="G19" s="176"/>
      <c r="H19" s="192">
        <v>64858</v>
      </c>
      <c r="I19" s="193">
        <v>156124</v>
      </c>
      <c r="J19" s="193">
        <v>93282</v>
      </c>
      <c r="K19" s="196">
        <v>100500</v>
      </c>
      <c r="L19" s="382">
        <v>414764</v>
      </c>
      <c r="M19" s="177"/>
      <c r="N19" s="197">
        <v>61221</v>
      </c>
      <c r="O19" s="198">
        <v>149362</v>
      </c>
      <c r="P19" s="198">
        <v>105271</v>
      </c>
      <c r="Q19" s="199">
        <v>130108</v>
      </c>
      <c r="R19" s="382">
        <v>445962</v>
      </c>
      <c r="S19" s="177"/>
      <c r="T19" s="197">
        <v>96858</v>
      </c>
      <c r="U19" s="198">
        <v>198491</v>
      </c>
      <c r="V19" s="199">
        <v>89007</v>
      </c>
      <c r="W19" s="382">
        <v>384356</v>
      </c>
      <c r="X19" s="268"/>
      <c r="Y19" s="216"/>
      <c r="Z19" s="216"/>
      <c r="AA19" s="216"/>
      <c r="AB19" s="216"/>
    </row>
    <row r="20" spans="1:28" ht="12.65" customHeight="1" x14ac:dyDescent="0.25">
      <c r="A20" s="330" t="s">
        <v>332</v>
      </c>
      <c r="B20" s="194">
        <v>-24343</v>
      </c>
      <c r="C20" s="195">
        <v>-24035</v>
      </c>
      <c r="D20" s="195">
        <v>-23739</v>
      </c>
      <c r="E20" s="99">
        <v>-23779</v>
      </c>
      <c r="F20" s="377">
        <f>SUM(B20:E20)</f>
        <v>-95896</v>
      </c>
      <c r="G20" s="155"/>
      <c r="H20" s="194">
        <v>-23080</v>
      </c>
      <c r="I20" s="195">
        <v>-22919</v>
      </c>
      <c r="J20" s="195">
        <v>-23988</v>
      </c>
      <c r="K20" s="195">
        <v>-24340</v>
      </c>
      <c r="L20" s="383">
        <f>SUM(H20:K20)</f>
        <v>-94327</v>
      </c>
      <c r="M20" s="8"/>
      <c r="N20" s="194">
        <v>-25219</v>
      </c>
      <c r="O20" s="195">
        <v>-24262</v>
      </c>
      <c r="P20" s="195">
        <v>-25604</v>
      </c>
      <c r="Q20" s="195">
        <v>-23793</v>
      </c>
      <c r="R20" s="383">
        <f>SUM(N20:Q20)</f>
        <v>-98878</v>
      </c>
      <c r="S20" s="8"/>
      <c r="T20" s="194">
        <v>-27429</v>
      </c>
      <c r="U20" s="195">
        <v>-28934</v>
      </c>
      <c r="V20" s="195">
        <v>-28309</v>
      </c>
      <c r="W20" s="383">
        <v>-84671</v>
      </c>
      <c r="X20" s="268"/>
      <c r="Y20" s="216"/>
      <c r="Z20" s="216"/>
      <c r="AA20" s="216"/>
      <c r="AB20" s="216"/>
    </row>
    <row r="21" spans="1:28" ht="12.65" customHeight="1" x14ac:dyDescent="0.25">
      <c r="A21" s="330" t="s">
        <v>333</v>
      </c>
      <c r="B21" s="7">
        <v>-1457</v>
      </c>
      <c r="C21" s="8">
        <v>-5305</v>
      </c>
      <c r="D21" s="8">
        <v>-2011</v>
      </c>
      <c r="E21" s="40">
        <v>-4573</v>
      </c>
      <c r="F21" s="344">
        <f>SUM(B21:E21)</f>
        <v>-13346</v>
      </c>
      <c r="G21" s="155"/>
      <c r="H21" s="7">
        <v>-2072</v>
      </c>
      <c r="I21" s="8">
        <v>-7486</v>
      </c>
      <c r="J21" s="8">
        <v>-8600</v>
      </c>
      <c r="K21" s="8">
        <v>-7040</v>
      </c>
      <c r="L21" s="338">
        <f>SUM(H21:K21)</f>
        <v>-25198</v>
      </c>
      <c r="M21" s="8"/>
      <c r="N21" s="7">
        <v>-4068</v>
      </c>
      <c r="O21" s="8">
        <v>11138</v>
      </c>
      <c r="P21" s="8">
        <v>-150</v>
      </c>
      <c r="Q21" s="8">
        <v>-3149</v>
      </c>
      <c r="R21" s="338">
        <f>SUM(N21:Q21)</f>
        <v>3771</v>
      </c>
      <c r="S21" s="8"/>
      <c r="T21" s="7">
        <v>499</v>
      </c>
      <c r="U21" s="8">
        <v>-2774</v>
      </c>
      <c r="V21" s="8">
        <v>-3698</v>
      </c>
      <c r="W21" s="338">
        <v>-5973</v>
      </c>
      <c r="X21" s="268"/>
      <c r="Y21" s="216"/>
      <c r="Z21" s="216"/>
      <c r="AA21" s="216"/>
      <c r="AB21" s="216"/>
    </row>
    <row r="22" spans="1:28" ht="12.65" customHeight="1" x14ac:dyDescent="0.25">
      <c r="A22" s="330" t="s">
        <v>210</v>
      </c>
      <c r="B22" s="7">
        <v>7467</v>
      </c>
      <c r="C22" s="8">
        <v>10676</v>
      </c>
      <c r="D22" s="8">
        <v>6165</v>
      </c>
      <c r="E22" s="40">
        <v>8423</v>
      </c>
      <c r="F22" s="344">
        <f>SUM(B22:E22)</f>
        <v>32731</v>
      </c>
      <c r="G22" s="155"/>
      <c r="H22" s="7">
        <v>6769</v>
      </c>
      <c r="I22" s="8">
        <v>11801</v>
      </c>
      <c r="J22" s="8">
        <v>12774</v>
      </c>
      <c r="K22" s="8">
        <v>11003</v>
      </c>
      <c r="L22" s="338">
        <f>SUM(H22:K22)</f>
        <v>42347</v>
      </c>
      <c r="M22" s="8"/>
      <c r="N22" s="7">
        <v>8917</v>
      </c>
      <c r="O22" s="8">
        <v>-5612</v>
      </c>
      <c r="P22" s="8">
        <v>4504</v>
      </c>
      <c r="Q22" s="8">
        <v>7594</v>
      </c>
      <c r="R22" s="338">
        <f>SUM(N22:Q22)</f>
        <v>15403</v>
      </c>
      <c r="S22" s="8"/>
      <c r="T22" s="7">
        <v>4750</v>
      </c>
      <c r="U22" s="8">
        <v>8325</v>
      </c>
      <c r="V22" s="8">
        <v>8908</v>
      </c>
      <c r="W22" s="338">
        <v>21983</v>
      </c>
      <c r="X22" s="268"/>
      <c r="Y22" s="216"/>
      <c r="Z22" s="216"/>
      <c r="AA22" s="216"/>
      <c r="AB22" s="216"/>
    </row>
    <row r="23" spans="1:28" ht="12.65" customHeight="1" x14ac:dyDescent="0.25">
      <c r="A23" s="330" t="s">
        <v>211</v>
      </c>
      <c r="B23" s="7">
        <v>1888</v>
      </c>
      <c r="C23" s="8">
        <v>6839</v>
      </c>
      <c r="D23" s="8">
        <v>4591</v>
      </c>
      <c r="E23" s="40">
        <v>3156</v>
      </c>
      <c r="F23" s="344">
        <f>SUM(B23:E23)</f>
        <v>16474</v>
      </c>
      <c r="G23" s="155"/>
      <c r="H23" s="7">
        <v>-634</v>
      </c>
      <c r="I23" s="8">
        <v>-3513</v>
      </c>
      <c r="J23" s="8">
        <v>-4811</v>
      </c>
      <c r="K23" s="8">
        <v>-2487</v>
      </c>
      <c r="L23" s="338">
        <f>SUM(H23:K23)</f>
        <v>-11445</v>
      </c>
      <c r="M23" s="8"/>
      <c r="N23" s="7">
        <v>1607</v>
      </c>
      <c r="O23" s="8">
        <v>7446</v>
      </c>
      <c r="P23" s="8">
        <v>4836</v>
      </c>
      <c r="Q23" s="8">
        <v>6400</v>
      </c>
      <c r="R23" s="338">
        <f>SUM(N23:Q23)</f>
        <v>20289</v>
      </c>
      <c r="S23" s="8"/>
      <c r="T23" s="7">
        <v>4838</v>
      </c>
      <c r="U23" s="8">
        <v>10408</v>
      </c>
      <c r="V23" s="8">
        <v>5001</v>
      </c>
      <c r="W23" s="338">
        <v>20247</v>
      </c>
      <c r="X23" s="268"/>
      <c r="Y23" s="216"/>
      <c r="Z23" s="216"/>
      <c r="AA23" s="216"/>
      <c r="AB23" s="216"/>
    </row>
    <row r="24" spans="1:28" ht="12.65" customHeight="1" x14ac:dyDescent="0.25">
      <c r="A24" s="375" t="s">
        <v>212</v>
      </c>
      <c r="B24" s="178">
        <v>35089</v>
      </c>
      <c r="C24" s="179">
        <v>93922</v>
      </c>
      <c r="D24" s="179">
        <v>50169</v>
      </c>
      <c r="E24" s="179">
        <v>59219</v>
      </c>
      <c r="F24" s="378">
        <f>SUM(B24:E24)</f>
        <v>238399</v>
      </c>
      <c r="G24" s="176"/>
      <c r="H24" s="178">
        <v>45841</v>
      </c>
      <c r="I24" s="179">
        <v>134007</v>
      </c>
      <c r="J24" s="179">
        <v>68657</v>
      </c>
      <c r="K24" s="179">
        <v>77636</v>
      </c>
      <c r="L24" s="378">
        <f>SUM(H24:K24)</f>
        <v>326141</v>
      </c>
      <c r="M24" s="180"/>
      <c r="N24" s="178">
        <v>42457</v>
      </c>
      <c r="O24" s="179">
        <v>138071</v>
      </c>
      <c r="P24" s="179">
        <v>88857</v>
      </c>
      <c r="Q24" s="179">
        <v>117162</v>
      </c>
      <c r="R24" s="378">
        <f>SUM(N24:Q24)</f>
        <v>386547</v>
      </c>
      <c r="S24" s="180"/>
      <c r="T24" s="178">
        <v>79516</v>
      </c>
      <c r="U24" s="179">
        <v>185517</v>
      </c>
      <c r="V24" s="179">
        <v>70908</v>
      </c>
      <c r="W24" s="378">
        <v>335941</v>
      </c>
      <c r="X24" s="268"/>
      <c r="Y24" s="216"/>
      <c r="Z24" s="216"/>
      <c r="AA24" s="216"/>
      <c r="AB24" s="216"/>
    </row>
    <row r="25" spans="1:28" ht="12.65" customHeight="1" x14ac:dyDescent="0.25">
      <c r="A25" s="330" t="s">
        <v>131</v>
      </c>
      <c r="B25" s="7">
        <v>-35541</v>
      </c>
      <c r="C25" s="8">
        <v>-36977</v>
      </c>
      <c r="D25" s="8">
        <v>-44522</v>
      </c>
      <c r="E25" s="40">
        <v>-42616</v>
      </c>
      <c r="F25" s="344">
        <v>-159656</v>
      </c>
      <c r="G25" s="155"/>
      <c r="H25" s="7">
        <v>-42384</v>
      </c>
      <c r="I25" s="8">
        <v>-41299</v>
      </c>
      <c r="J25" s="8">
        <v>-43437</v>
      </c>
      <c r="K25" s="8">
        <v>-41885</v>
      </c>
      <c r="L25" s="338">
        <v>-169005</v>
      </c>
      <c r="M25" s="8"/>
      <c r="N25" s="7">
        <v>-40718</v>
      </c>
      <c r="O25" s="8">
        <v>-44502</v>
      </c>
      <c r="P25" s="8">
        <v>-44055</v>
      </c>
      <c r="Q25" s="8">
        <v>-43682</v>
      </c>
      <c r="R25" s="338">
        <v>-172957</v>
      </c>
      <c r="S25" s="8"/>
      <c r="T25" s="7">
        <v>-42535</v>
      </c>
      <c r="U25" s="8">
        <v>-42356</v>
      </c>
      <c r="V25" s="8">
        <v>-41840</v>
      </c>
      <c r="W25" s="338">
        <v>-126731</v>
      </c>
      <c r="X25" s="268"/>
      <c r="Y25" s="216"/>
      <c r="Z25" s="216"/>
      <c r="AA25" s="216"/>
      <c r="AB25" s="216"/>
    </row>
    <row r="26" spans="1:28" ht="12.65" customHeight="1" x14ac:dyDescent="0.25">
      <c r="A26" s="330" t="s">
        <v>334</v>
      </c>
      <c r="B26" s="7">
        <v>1030</v>
      </c>
      <c r="C26" s="8">
        <v>1030</v>
      </c>
      <c r="D26" s="8">
        <v>1030</v>
      </c>
      <c r="E26" s="40">
        <v>1030</v>
      </c>
      <c r="F26" s="344">
        <v>4120</v>
      </c>
      <c r="G26" s="155"/>
      <c r="H26" s="7">
        <v>1030</v>
      </c>
      <c r="I26" s="8">
        <v>1030</v>
      </c>
      <c r="J26" s="8">
        <v>1030</v>
      </c>
      <c r="K26" s="8">
        <v>1030</v>
      </c>
      <c r="L26" s="338">
        <v>4120</v>
      </c>
      <c r="M26" s="8"/>
      <c r="N26" s="7">
        <v>1030</v>
      </c>
      <c r="O26" s="8">
        <v>1030</v>
      </c>
      <c r="P26" s="8">
        <v>1030</v>
      </c>
      <c r="Q26" s="8">
        <v>1030</v>
      </c>
      <c r="R26" s="338">
        <v>4120</v>
      </c>
      <c r="S26" s="8"/>
      <c r="T26" s="7">
        <v>0</v>
      </c>
      <c r="U26" s="8">
        <v>0</v>
      </c>
      <c r="V26" s="8">
        <v>0</v>
      </c>
      <c r="W26" s="338">
        <v>0</v>
      </c>
      <c r="X26" s="268"/>
      <c r="Y26" s="216"/>
      <c r="Z26" s="216"/>
      <c r="AA26" s="216"/>
      <c r="AB26" s="216"/>
    </row>
    <row r="27" spans="1:28" ht="12.65" customHeight="1" x14ac:dyDescent="0.25">
      <c r="A27" s="330" t="s">
        <v>213</v>
      </c>
      <c r="B27" s="7">
        <v>-650</v>
      </c>
      <c r="C27" s="8">
        <v>0</v>
      </c>
      <c r="D27" s="8">
        <v>-157</v>
      </c>
      <c r="E27" s="40">
        <v>0</v>
      </c>
      <c r="F27" s="344">
        <v>-807</v>
      </c>
      <c r="G27" s="155"/>
      <c r="H27" s="7">
        <v>0</v>
      </c>
      <c r="I27" s="8">
        <v>-377</v>
      </c>
      <c r="J27" s="8">
        <v>-299</v>
      </c>
      <c r="K27" s="8">
        <v>0</v>
      </c>
      <c r="L27" s="338">
        <v>-676</v>
      </c>
      <c r="M27" s="8"/>
      <c r="N27" s="7">
        <v>0</v>
      </c>
      <c r="O27" s="8">
        <v>0</v>
      </c>
      <c r="P27" s="8">
        <v>0</v>
      </c>
      <c r="Q27" s="8">
        <v>0</v>
      </c>
      <c r="R27" s="338">
        <v>0</v>
      </c>
      <c r="S27" s="8"/>
      <c r="T27" s="7">
        <v>0</v>
      </c>
      <c r="U27" s="8">
        <v>0</v>
      </c>
      <c r="V27" s="8">
        <v>0</v>
      </c>
      <c r="W27" s="338">
        <v>0</v>
      </c>
      <c r="X27" s="268"/>
      <c r="Y27" s="216"/>
      <c r="Z27" s="216"/>
      <c r="AA27" s="216"/>
      <c r="AB27" s="216"/>
    </row>
    <row r="28" spans="1:28" ht="12.65" customHeight="1" x14ac:dyDescent="0.25">
      <c r="A28" s="330" t="s">
        <v>214</v>
      </c>
      <c r="B28" s="7">
        <v>-16247</v>
      </c>
      <c r="C28" s="8">
        <v>-7010</v>
      </c>
      <c r="D28" s="8">
        <v>-4882</v>
      </c>
      <c r="E28" s="40">
        <v>-12245</v>
      </c>
      <c r="F28" s="344">
        <v>-40384</v>
      </c>
      <c r="G28" s="155"/>
      <c r="H28" s="7">
        <v>-1137</v>
      </c>
      <c r="I28" s="8">
        <v>-1254</v>
      </c>
      <c r="J28" s="8">
        <v>0</v>
      </c>
      <c r="K28" s="8">
        <v>0</v>
      </c>
      <c r="L28" s="338">
        <v>-2391</v>
      </c>
      <c r="M28" s="8"/>
      <c r="N28" s="7">
        <v>0</v>
      </c>
      <c r="O28" s="8">
        <v>0</v>
      </c>
      <c r="P28" s="8">
        <v>0</v>
      </c>
      <c r="Q28" s="8">
        <v>0</v>
      </c>
      <c r="R28" s="338">
        <v>0</v>
      </c>
      <c r="S28" s="8"/>
      <c r="T28" s="7">
        <v>0</v>
      </c>
      <c r="U28" s="8">
        <v>0</v>
      </c>
      <c r="V28" s="8">
        <v>0</v>
      </c>
      <c r="W28" s="338">
        <v>0</v>
      </c>
      <c r="X28" s="268"/>
      <c r="Y28" s="216"/>
      <c r="Z28" s="216"/>
      <c r="AA28" s="216"/>
      <c r="AB28" s="216"/>
    </row>
    <row r="29" spans="1:28" ht="12.65" customHeight="1" x14ac:dyDescent="0.25">
      <c r="A29" s="330" t="s">
        <v>335</v>
      </c>
      <c r="B29" s="7">
        <v>-11571</v>
      </c>
      <c r="C29" s="8">
        <v>-11277</v>
      </c>
      <c r="D29" s="8">
        <v>-6541</v>
      </c>
      <c r="E29" s="40">
        <v>-12982</v>
      </c>
      <c r="F29" s="344">
        <f>SUM(B29:E29)</f>
        <v>-42371</v>
      </c>
      <c r="G29" s="155"/>
      <c r="H29" s="7">
        <v>-6809</v>
      </c>
      <c r="I29" s="8">
        <v>-12808</v>
      </c>
      <c r="J29" s="8">
        <v>-12774</v>
      </c>
      <c r="K29" s="8">
        <v>-16748</v>
      </c>
      <c r="L29" s="338">
        <f>SUM(H29:K29)</f>
        <v>-49139</v>
      </c>
      <c r="M29" s="8"/>
      <c r="N29" s="7">
        <v>-8916</v>
      </c>
      <c r="O29" s="8">
        <v>2720</v>
      </c>
      <c r="P29" s="8">
        <v>-4504</v>
      </c>
      <c r="Q29" s="8">
        <v>-7596</v>
      </c>
      <c r="R29" s="338">
        <f>SUM(N29:Q29)</f>
        <v>-18296</v>
      </c>
      <c r="S29" s="8"/>
      <c r="T29" s="7">
        <v>-4750</v>
      </c>
      <c r="U29" s="8">
        <v>-8325</v>
      </c>
      <c r="V29" s="8">
        <v>-8908</v>
      </c>
      <c r="W29" s="338">
        <v>-21983</v>
      </c>
      <c r="X29" s="268"/>
      <c r="Y29" s="216"/>
      <c r="Z29" s="216"/>
      <c r="AA29" s="216"/>
      <c r="AB29" s="216"/>
    </row>
    <row r="30" spans="1:28" ht="12.65" customHeight="1" x14ac:dyDescent="0.25">
      <c r="A30" s="330" t="s">
        <v>215</v>
      </c>
      <c r="B30" s="7">
        <v>0</v>
      </c>
      <c r="C30" s="8">
        <v>0</v>
      </c>
      <c r="D30" s="8">
        <v>-9556</v>
      </c>
      <c r="E30" s="40">
        <v>0</v>
      </c>
      <c r="F30" s="344">
        <v>-9556</v>
      </c>
      <c r="G30" s="155"/>
      <c r="H30" s="7">
        <v>1</v>
      </c>
      <c r="I30" s="8">
        <v>-498</v>
      </c>
      <c r="J30" s="8">
        <v>-868</v>
      </c>
      <c r="K30" s="8">
        <v>-1528</v>
      </c>
      <c r="L30" s="338">
        <v>-2893</v>
      </c>
      <c r="M30" s="8"/>
      <c r="N30" s="7">
        <v>87</v>
      </c>
      <c r="O30" s="8">
        <v>-65</v>
      </c>
      <c r="P30" s="8">
        <v>-786</v>
      </c>
      <c r="Q30" s="8">
        <v>-9936</v>
      </c>
      <c r="R30" s="338">
        <v>-10700</v>
      </c>
      <c r="S30" s="8"/>
      <c r="T30" s="7">
        <v>176</v>
      </c>
      <c r="U30" s="8">
        <v>-936</v>
      </c>
      <c r="V30" s="8">
        <v>-101976</v>
      </c>
      <c r="W30" s="338">
        <v>-102736</v>
      </c>
      <c r="X30" s="268"/>
      <c r="Y30" s="216"/>
      <c r="Z30" s="216"/>
      <c r="AA30" s="216"/>
      <c r="AB30" s="216"/>
    </row>
    <row r="31" spans="1:28" ht="12.65" customHeight="1" x14ac:dyDescent="0.25">
      <c r="A31" s="330" t="s">
        <v>216</v>
      </c>
      <c r="B31" s="7">
        <v>0</v>
      </c>
      <c r="C31" s="8">
        <v>-1100</v>
      </c>
      <c r="D31" s="8">
        <v>-24790</v>
      </c>
      <c r="E31" s="40">
        <v>-810</v>
      </c>
      <c r="F31" s="344">
        <v>-26700</v>
      </c>
      <c r="G31" s="155"/>
      <c r="H31" s="7">
        <v>-854</v>
      </c>
      <c r="I31" s="8">
        <v>-11501</v>
      </c>
      <c r="J31" s="8">
        <v>-2331</v>
      </c>
      <c r="K31" s="8">
        <v>-550</v>
      </c>
      <c r="L31" s="338">
        <v>-15236</v>
      </c>
      <c r="M31" s="8"/>
      <c r="N31" s="7">
        <v>-170</v>
      </c>
      <c r="O31" s="8">
        <v>-1026</v>
      </c>
      <c r="P31" s="8">
        <v>-7866</v>
      </c>
      <c r="Q31" s="8">
        <v>-2992</v>
      </c>
      <c r="R31" s="338">
        <v>-12054</v>
      </c>
      <c r="S31" s="8"/>
      <c r="T31" s="7">
        <v>-2190</v>
      </c>
      <c r="U31" s="8">
        <v>-1897</v>
      </c>
      <c r="V31" s="8">
        <v>-919</v>
      </c>
      <c r="W31" s="338">
        <v>-5006</v>
      </c>
      <c r="X31" s="268"/>
      <c r="Y31" s="216"/>
      <c r="Z31" s="216"/>
      <c r="AA31" s="216"/>
      <c r="AB31" s="216"/>
    </row>
    <row r="32" spans="1:28" ht="12.65" customHeight="1" x14ac:dyDescent="0.25">
      <c r="A32" s="330" t="s">
        <v>336</v>
      </c>
      <c r="B32" s="7">
        <v>1970</v>
      </c>
      <c r="C32" s="8">
        <v>1956</v>
      </c>
      <c r="D32" s="8">
        <v>1897</v>
      </c>
      <c r="E32" s="40">
        <v>1904</v>
      </c>
      <c r="F32" s="344">
        <v>7727</v>
      </c>
      <c r="G32" s="155"/>
      <c r="H32" s="7">
        <v>1911</v>
      </c>
      <c r="I32" s="8">
        <v>1896</v>
      </c>
      <c r="J32" s="8">
        <v>1838</v>
      </c>
      <c r="K32" s="8">
        <v>1844</v>
      </c>
      <c r="L32" s="338">
        <v>7489</v>
      </c>
      <c r="M32" s="8"/>
      <c r="N32" s="7">
        <v>1849</v>
      </c>
      <c r="O32" s="8">
        <v>1833</v>
      </c>
      <c r="P32" s="8">
        <v>1775</v>
      </c>
      <c r="Q32" s="8">
        <v>1779</v>
      </c>
      <c r="R32" s="338">
        <v>7236</v>
      </c>
      <c r="S32" s="8"/>
      <c r="T32" s="7">
        <v>0</v>
      </c>
      <c r="U32" s="8">
        <v>0</v>
      </c>
      <c r="V32" s="8">
        <v>0</v>
      </c>
      <c r="W32" s="338">
        <v>0</v>
      </c>
      <c r="X32" s="268"/>
      <c r="Y32" s="216"/>
      <c r="Z32" s="216"/>
      <c r="AA32" s="216"/>
      <c r="AB32" s="216"/>
    </row>
    <row r="33" spans="1:28" ht="12.65" customHeight="1" x14ac:dyDescent="0.25">
      <c r="A33" s="330" t="s">
        <v>337</v>
      </c>
      <c r="B33" s="7">
        <v>0</v>
      </c>
      <c r="C33" s="8">
        <v>0</v>
      </c>
      <c r="D33" s="8">
        <v>0</v>
      </c>
      <c r="E33" s="40">
        <v>0</v>
      </c>
      <c r="F33" s="344">
        <v>0</v>
      </c>
      <c r="G33" s="155"/>
      <c r="H33" s="7">
        <v>48380</v>
      </c>
      <c r="I33" s="8">
        <v>0</v>
      </c>
      <c r="J33" s="8">
        <v>0</v>
      </c>
      <c r="K33" s="8">
        <v>-435</v>
      </c>
      <c r="L33" s="338">
        <v>47945</v>
      </c>
      <c r="M33" s="8"/>
      <c r="N33" s="7">
        <v>0</v>
      </c>
      <c r="O33" s="8">
        <v>0</v>
      </c>
      <c r="P33" s="8">
        <v>0</v>
      </c>
      <c r="Q33" s="8">
        <v>0</v>
      </c>
      <c r="R33" s="338">
        <v>0</v>
      </c>
      <c r="S33" s="8"/>
      <c r="T33" s="7">
        <v>0</v>
      </c>
      <c r="U33" s="8">
        <v>0</v>
      </c>
      <c r="V33" s="8">
        <v>0</v>
      </c>
      <c r="W33" s="338">
        <v>0</v>
      </c>
      <c r="X33" s="268"/>
      <c r="Y33" s="216"/>
      <c r="Z33" s="216"/>
      <c r="AA33" s="216"/>
      <c r="AB33" s="216"/>
    </row>
    <row r="34" spans="1:28" ht="12.65" customHeight="1" x14ac:dyDescent="0.25">
      <c r="A34" s="330" t="s">
        <v>217</v>
      </c>
      <c r="B34" s="74">
        <v>-1888</v>
      </c>
      <c r="C34" s="75">
        <v>-6839</v>
      </c>
      <c r="D34" s="75">
        <v>-4591</v>
      </c>
      <c r="E34" s="76">
        <v>-3156</v>
      </c>
      <c r="F34" s="379">
        <f>SUM(B34:E34)</f>
        <v>-16474</v>
      </c>
      <c r="G34" s="155"/>
      <c r="H34" s="74">
        <v>634</v>
      </c>
      <c r="I34" s="75">
        <v>3513</v>
      </c>
      <c r="J34" s="75">
        <v>4811</v>
      </c>
      <c r="K34" s="75">
        <v>2487</v>
      </c>
      <c r="L34" s="340">
        <f>SUM(H34:K34)</f>
        <v>11445</v>
      </c>
      <c r="M34" s="8"/>
      <c r="N34" s="74">
        <v>-1607</v>
      </c>
      <c r="O34" s="75">
        <v>-7446</v>
      </c>
      <c r="P34" s="75">
        <v>-4836</v>
      </c>
      <c r="Q34" s="75">
        <v>-6400</v>
      </c>
      <c r="R34" s="340">
        <f>SUM(N34:Q34)</f>
        <v>-20289</v>
      </c>
      <c r="S34" s="8"/>
      <c r="T34" s="74">
        <v>-4838</v>
      </c>
      <c r="U34" s="75">
        <v>-10408</v>
      </c>
      <c r="V34" s="75">
        <v>-5001</v>
      </c>
      <c r="W34" s="340">
        <v>-20247</v>
      </c>
      <c r="X34" s="268"/>
      <c r="Y34" s="216"/>
      <c r="Z34" s="216"/>
      <c r="AA34" s="216"/>
      <c r="AB34" s="216"/>
    </row>
    <row r="35" spans="1:28" ht="12.65" customHeight="1" thickBot="1" x14ac:dyDescent="0.3">
      <c r="A35" s="223" t="s">
        <v>218</v>
      </c>
      <c r="B35" s="181">
        <v>-27808</v>
      </c>
      <c r="C35" s="182">
        <v>33705</v>
      </c>
      <c r="D35" s="182">
        <v>-41943</v>
      </c>
      <c r="E35" s="183">
        <v>-9656</v>
      </c>
      <c r="F35" s="380">
        <v>-45702</v>
      </c>
      <c r="G35" s="155"/>
      <c r="H35" s="184">
        <v>46613</v>
      </c>
      <c r="I35" s="185">
        <v>72709</v>
      </c>
      <c r="J35" s="185">
        <v>16627</v>
      </c>
      <c r="K35" s="186">
        <v>21851</v>
      </c>
      <c r="L35" s="384">
        <v>157800</v>
      </c>
      <c r="M35" s="7"/>
      <c r="N35" s="187">
        <v>-5988</v>
      </c>
      <c r="O35" s="188">
        <v>90615</v>
      </c>
      <c r="P35" s="188">
        <v>29615</v>
      </c>
      <c r="Q35" s="188">
        <v>49365</v>
      </c>
      <c r="R35" s="388">
        <v>163607</v>
      </c>
      <c r="S35" s="189"/>
      <c r="T35" s="187">
        <v>25379</v>
      </c>
      <c r="U35" s="188">
        <v>121595</v>
      </c>
      <c r="V35" s="188">
        <v>-87736</v>
      </c>
      <c r="W35" s="388">
        <v>59238</v>
      </c>
      <c r="X35" s="268"/>
      <c r="Y35" s="216"/>
      <c r="Z35" s="216"/>
      <c r="AA35" s="216"/>
      <c r="AB35" s="216"/>
    </row>
    <row r="36" spans="1:28" ht="12.65" customHeight="1" thickTop="1" x14ac:dyDescent="0.25">
      <c r="A36" s="229" t="s">
        <v>219</v>
      </c>
      <c r="B36" s="113">
        <v>-0.06</v>
      </c>
      <c r="C36" s="114">
        <v>0.06</v>
      </c>
      <c r="D36" s="114">
        <v>-0.08</v>
      </c>
      <c r="E36" s="114">
        <v>-0.02</v>
      </c>
      <c r="F36" s="381">
        <v>-0.02</v>
      </c>
      <c r="G36" s="110"/>
      <c r="H36" s="113">
        <v>0.08</v>
      </c>
      <c r="I36" s="114">
        <v>0.1</v>
      </c>
      <c r="J36" s="114">
        <v>0.03</v>
      </c>
      <c r="K36" s="114">
        <v>0.03</v>
      </c>
      <c r="L36" s="381">
        <v>0.06</v>
      </c>
      <c r="M36" s="110"/>
      <c r="N36" s="113">
        <v>-0.01</v>
      </c>
      <c r="O36" s="114">
        <v>0.11</v>
      </c>
      <c r="P36" s="114">
        <v>0.04</v>
      </c>
      <c r="Q36" s="115">
        <v>7.0000000000000007E-2</v>
      </c>
      <c r="R36" s="389">
        <v>0.06</v>
      </c>
      <c r="S36" s="110"/>
      <c r="T36" s="113">
        <v>0.04</v>
      </c>
      <c r="U36" s="114">
        <v>0.15</v>
      </c>
      <c r="V36" s="115">
        <v>-0.15</v>
      </c>
      <c r="W36" s="389">
        <v>0.03</v>
      </c>
      <c r="X36" s="268"/>
      <c r="Y36" s="216"/>
      <c r="Z36" s="216"/>
      <c r="AA36" s="216"/>
      <c r="AB36" s="216"/>
    </row>
    <row r="37" spans="1:28" ht="12.65" customHeight="1" x14ac:dyDescent="0.25">
      <c r="A37" s="216"/>
      <c r="B37" s="257"/>
      <c r="C37" s="257"/>
      <c r="D37" s="257"/>
      <c r="E37" s="257"/>
      <c r="F37" s="257"/>
      <c r="G37" s="216"/>
      <c r="H37" s="257"/>
      <c r="I37" s="257"/>
      <c r="J37" s="257"/>
      <c r="K37" s="257"/>
      <c r="L37" s="257"/>
      <c r="M37" s="216"/>
      <c r="N37" s="257"/>
      <c r="O37" s="257"/>
      <c r="P37" s="257"/>
      <c r="Q37" s="257"/>
      <c r="R37" s="257"/>
      <c r="S37" s="216"/>
      <c r="T37" s="512"/>
      <c r="U37" s="512"/>
      <c r="V37" s="512"/>
      <c r="W37" s="257"/>
      <c r="X37" s="216"/>
      <c r="Y37" s="216"/>
      <c r="Z37" s="216"/>
      <c r="AA37" s="216"/>
      <c r="AB37" s="216"/>
    </row>
    <row r="38" spans="1:28" ht="25.9" customHeight="1" x14ac:dyDescent="0.25">
      <c r="A38" s="651" t="s">
        <v>338</v>
      </c>
      <c r="B38" s="652"/>
      <c r="C38" s="652"/>
      <c r="D38" s="652"/>
      <c r="E38" s="652"/>
      <c r="F38" s="652"/>
      <c r="G38" s="652"/>
      <c r="H38" s="652"/>
      <c r="I38" s="652"/>
      <c r="J38" s="652"/>
      <c r="K38" s="652"/>
      <c r="L38" s="652"/>
      <c r="M38" s="652"/>
      <c r="N38" s="652"/>
      <c r="O38" s="652"/>
      <c r="P38" s="652"/>
      <c r="Q38" s="652"/>
      <c r="R38" s="652"/>
      <c r="S38" s="652"/>
      <c r="T38" s="652"/>
      <c r="U38" s="652"/>
      <c r="V38" s="652"/>
      <c r="W38" s="652"/>
      <c r="X38" s="652"/>
      <c r="Y38" s="652"/>
      <c r="Z38" s="652"/>
      <c r="AA38" s="652"/>
      <c r="AB38" s="652"/>
    </row>
    <row r="39" spans="1:28" ht="45.75" customHeight="1" x14ac:dyDescent="0.25">
      <c r="A39" s="652"/>
      <c r="B39" s="652"/>
      <c r="C39" s="652"/>
      <c r="D39" s="652"/>
      <c r="E39" s="652"/>
      <c r="F39" s="652"/>
      <c r="G39" s="652"/>
      <c r="H39" s="652"/>
      <c r="I39" s="652"/>
      <c r="J39" s="652"/>
      <c r="K39" s="652"/>
      <c r="L39" s="652"/>
      <c r="M39" s="652"/>
      <c r="N39" s="652"/>
      <c r="O39" s="652"/>
      <c r="P39" s="652"/>
      <c r="Q39" s="652"/>
      <c r="R39" s="652"/>
      <c r="S39" s="652"/>
      <c r="T39" s="652"/>
      <c r="U39" s="652"/>
      <c r="V39" s="652"/>
      <c r="W39" s="652"/>
      <c r="X39" s="652"/>
      <c r="Y39" s="652"/>
      <c r="Z39" s="652"/>
      <c r="AA39" s="652"/>
      <c r="AB39" s="652"/>
    </row>
    <row r="40" spans="1:28" ht="12.65" customHeight="1" x14ac:dyDescent="0.25">
      <c r="A40" s="216"/>
      <c r="B40" s="216"/>
      <c r="C40" s="216"/>
      <c r="D40" s="216"/>
      <c r="E40" s="216"/>
      <c r="F40" s="216"/>
      <c r="G40" s="216"/>
      <c r="H40" s="216"/>
      <c r="I40" s="216"/>
      <c r="J40" s="216"/>
      <c r="K40" s="216"/>
      <c r="L40" s="216"/>
      <c r="M40" s="216"/>
      <c r="N40" s="216"/>
      <c r="O40" s="216"/>
      <c r="P40" s="216"/>
      <c r="Q40" s="216"/>
      <c r="R40" s="216"/>
      <c r="S40" s="216"/>
      <c r="T40" s="216"/>
      <c r="U40" s="216"/>
      <c r="V40" s="615"/>
      <c r="W40" s="216"/>
      <c r="X40" s="216"/>
      <c r="Y40" s="216"/>
      <c r="Z40" s="216"/>
      <c r="AA40" s="216"/>
      <c r="AB40" s="216"/>
    </row>
    <row r="41" spans="1:28" ht="12.65" customHeight="1" x14ac:dyDescent="0.25">
      <c r="A41" s="223" t="s">
        <v>339</v>
      </c>
      <c r="B41" s="256"/>
      <c r="C41" s="257"/>
      <c r="D41" s="257"/>
      <c r="E41" s="258"/>
      <c r="F41" s="317"/>
      <c r="G41" s="218"/>
      <c r="H41" s="256"/>
      <c r="I41" s="257"/>
      <c r="J41" s="257"/>
      <c r="K41" s="258"/>
      <c r="L41" s="317"/>
      <c r="M41" s="218"/>
      <c r="N41" s="256"/>
      <c r="O41" s="257"/>
      <c r="P41" s="257"/>
      <c r="Q41" s="258"/>
      <c r="R41" s="317"/>
      <c r="S41" s="268"/>
      <c r="T41" s="256"/>
      <c r="U41" s="257"/>
      <c r="V41" s="258"/>
      <c r="W41" s="317"/>
      <c r="X41" s="268"/>
      <c r="Y41" s="216"/>
      <c r="Z41" s="216"/>
      <c r="AA41" s="216"/>
      <c r="AB41" s="216"/>
    </row>
    <row r="42" spans="1:28" ht="12.65" customHeight="1" x14ac:dyDescent="0.25">
      <c r="A42" s="330" t="s">
        <v>194</v>
      </c>
      <c r="B42" s="100">
        <v>2857</v>
      </c>
      <c r="C42" s="101">
        <v>2609</v>
      </c>
      <c r="D42" s="101">
        <v>2183</v>
      </c>
      <c r="E42" s="101">
        <v>1862</v>
      </c>
      <c r="F42" s="360">
        <f t="shared" ref="F42:F48" si="0">SUM(B42:E42)</f>
        <v>9511</v>
      </c>
      <c r="G42" s="200"/>
      <c r="H42" s="100">
        <v>2114</v>
      </c>
      <c r="I42" s="101">
        <v>1893</v>
      </c>
      <c r="J42" s="101">
        <v>1730</v>
      </c>
      <c r="K42" s="102">
        <v>1646</v>
      </c>
      <c r="L42" s="360">
        <f t="shared" ref="L42:L48" si="1">SUM(H42:K42)</f>
        <v>7383</v>
      </c>
      <c r="M42" s="201"/>
      <c r="N42" s="100">
        <v>1892</v>
      </c>
      <c r="O42" s="101">
        <v>1807</v>
      </c>
      <c r="P42" s="101">
        <v>1370</v>
      </c>
      <c r="Q42" s="102">
        <v>1083</v>
      </c>
      <c r="R42" s="343">
        <f t="shared" ref="R42:R48" si="2">SUM(N42:Q42)</f>
        <v>6152</v>
      </c>
      <c r="S42" s="201"/>
      <c r="T42" s="100">
        <v>971</v>
      </c>
      <c r="U42" s="101">
        <v>1411</v>
      </c>
      <c r="V42" s="102">
        <v>1271</v>
      </c>
      <c r="W42" s="343">
        <v>3653</v>
      </c>
      <c r="X42" s="268"/>
      <c r="Y42" s="216"/>
      <c r="Z42" s="216"/>
      <c r="AA42" s="216"/>
      <c r="AB42" s="216"/>
    </row>
    <row r="43" spans="1:28" ht="12.65" customHeight="1" x14ac:dyDescent="0.25">
      <c r="A43" s="328" t="s">
        <v>196</v>
      </c>
      <c r="B43" s="90">
        <v>60</v>
      </c>
      <c r="C43" s="91">
        <v>59</v>
      </c>
      <c r="D43" s="91">
        <v>72</v>
      </c>
      <c r="E43" s="91">
        <v>62</v>
      </c>
      <c r="F43" s="338">
        <f t="shared" si="0"/>
        <v>253</v>
      </c>
      <c r="G43" s="10"/>
      <c r="H43" s="90">
        <v>84</v>
      </c>
      <c r="I43" s="91">
        <v>79</v>
      </c>
      <c r="J43" s="91">
        <v>92</v>
      </c>
      <c r="K43" s="103">
        <v>82</v>
      </c>
      <c r="L43" s="338">
        <f t="shared" si="1"/>
        <v>337</v>
      </c>
      <c r="M43" s="11"/>
      <c r="N43" s="90">
        <v>96</v>
      </c>
      <c r="O43" s="91">
        <v>102</v>
      </c>
      <c r="P43" s="91">
        <v>97</v>
      </c>
      <c r="Q43" s="103">
        <v>88</v>
      </c>
      <c r="R43" s="344">
        <f t="shared" si="2"/>
        <v>383</v>
      </c>
      <c r="S43" s="11"/>
      <c r="T43" s="90">
        <v>84</v>
      </c>
      <c r="U43" s="91">
        <v>81</v>
      </c>
      <c r="V43" s="103">
        <v>71</v>
      </c>
      <c r="W43" s="344">
        <v>236</v>
      </c>
      <c r="X43" s="268"/>
      <c r="Y43" s="216"/>
      <c r="Z43" s="216"/>
      <c r="AA43" s="216"/>
      <c r="AB43" s="216"/>
    </row>
    <row r="44" spans="1:28" ht="12.65" customHeight="1" x14ac:dyDescent="0.25">
      <c r="A44" s="330" t="s">
        <v>197</v>
      </c>
      <c r="B44" s="90">
        <v>165</v>
      </c>
      <c r="C44" s="91">
        <v>333</v>
      </c>
      <c r="D44" s="91">
        <v>126</v>
      </c>
      <c r="E44" s="91">
        <v>128</v>
      </c>
      <c r="F44" s="338">
        <f t="shared" si="0"/>
        <v>752</v>
      </c>
      <c r="G44" s="10"/>
      <c r="H44" s="90">
        <v>157</v>
      </c>
      <c r="I44" s="91">
        <v>155</v>
      </c>
      <c r="J44" s="91">
        <v>371</v>
      </c>
      <c r="K44" s="103">
        <v>-74</v>
      </c>
      <c r="L44" s="338">
        <f t="shared" si="1"/>
        <v>609</v>
      </c>
      <c r="M44" s="11"/>
      <c r="N44" s="90">
        <v>160</v>
      </c>
      <c r="O44" s="91">
        <v>168</v>
      </c>
      <c r="P44" s="91">
        <v>125</v>
      </c>
      <c r="Q44" s="103">
        <v>116</v>
      </c>
      <c r="R44" s="344">
        <f t="shared" si="2"/>
        <v>569</v>
      </c>
      <c r="S44" s="11"/>
      <c r="T44" s="90">
        <v>87</v>
      </c>
      <c r="U44" s="91">
        <v>75</v>
      </c>
      <c r="V44" s="103">
        <v>74</v>
      </c>
      <c r="W44" s="344">
        <v>236</v>
      </c>
      <c r="X44" s="268"/>
      <c r="Y44" s="216"/>
      <c r="Z44" s="216"/>
      <c r="AA44" s="216"/>
      <c r="AB44" s="216"/>
    </row>
    <row r="45" spans="1:28" ht="12.65" customHeight="1" x14ac:dyDescent="0.25">
      <c r="A45" s="330" t="s">
        <v>198</v>
      </c>
      <c r="B45" s="132" t="s">
        <v>79</v>
      </c>
      <c r="C45" s="133" t="s">
        <v>79</v>
      </c>
      <c r="D45" s="91">
        <v>49</v>
      </c>
      <c r="E45" s="91">
        <v>98</v>
      </c>
      <c r="F45" s="338">
        <f t="shared" si="0"/>
        <v>147</v>
      </c>
      <c r="G45" s="10"/>
      <c r="H45" s="90">
        <v>139</v>
      </c>
      <c r="I45" s="91">
        <v>139</v>
      </c>
      <c r="J45" s="91">
        <v>139</v>
      </c>
      <c r="K45" s="103">
        <v>126</v>
      </c>
      <c r="L45" s="338">
        <f t="shared" si="1"/>
        <v>543</v>
      </c>
      <c r="M45" s="11"/>
      <c r="N45" s="90">
        <v>206</v>
      </c>
      <c r="O45" s="91">
        <v>206</v>
      </c>
      <c r="P45" s="91">
        <v>206</v>
      </c>
      <c r="Q45" s="103">
        <v>206</v>
      </c>
      <c r="R45" s="344">
        <f t="shared" si="2"/>
        <v>824</v>
      </c>
      <c r="S45" s="11"/>
      <c r="T45" s="90">
        <v>221</v>
      </c>
      <c r="U45" s="91">
        <v>221</v>
      </c>
      <c r="V45" s="103">
        <v>224</v>
      </c>
      <c r="W45" s="344">
        <v>666</v>
      </c>
      <c r="X45" s="268"/>
      <c r="Y45" s="216"/>
      <c r="Z45" s="216"/>
      <c r="AA45" s="216"/>
      <c r="AB45" s="216"/>
    </row>
    <row r="46" spans="1:28" ht="12.65" customHeight="1" x14ac:dyDescent="0.25">
      <c r="A46" s="330" t="s">
        <v>199</v>
      </c>
      <c r="B46" s="90">
        <v>88</v>
      </c>
      <c r="C46" s="91">
        <v>81</v>
      </c>
      <c r="D46" s="91">
        <v>74</v>
      </c>
      <c r="E46" s="91">
        <v>70</v>
      </c>
      <c r="F46" s="338">
        <f t="shared" si="0"/>
        <v>313</v>
      </c>
      <c r="G46" s="10"/>
      <c r="H46" s="90">
        <v>50</v>
      </c>
      <c r="I46" s="91">
        <v>38</v>
      </c>
      <c r="J46" s="91">
        <v>9</v>
      </c>
      <c r="K46" s="103">
        <v>23</v>
      </c>
      <c r="L46" s="338">
        <f t="shared" si="1"/>
        <v>120</v>
      </c>
      <c r="M46" s="11"/>
      <c r="N46" s="90">
        <v>1</v>
      </c>
      <c r="O46" s="91">
        <v>67</v>
      </c>
      <c r="P46" s="91">
        <v>100</v>
      </c>
      <c r="Q46" s="103">
        <v>333</v>
      </c>
      <c r="R46" s="344">
        <f t="shared" si="2"/>
        <v>501</v>
      </c>
      <c r="S46" s="11"/>
      <c r="T46" s="90">
        <v>94</v>
      </c>
      <c r="U46" s="91">
        <v>94</v>
      </c>
      <c r="V46" s="103">
        <v>94</v>
      </c>
      <c r="W46" s="344">
        <v>282</v>
      </c>
      <c r="X46" s="268"/>
      <c r="Y46" s="216"/>
      <c r="Z46" s="216"/>
      <c r="AA46" s="216"/>
      <c r="AB46" s="216"/>
    </row>
    <row r="47" spans="1:28" ht="12.65" customHeight="1" x14ac:dyDescent="0.25">
      <c r="A47" s="330" t="s">
        <v>220</v>
      </c>
      <c r="B47" s="94">
        <v>4297</v>
      </c>
      <c r="C47" s="95">
        <v>7594</v>
      </c>
      <c r="D47" s="95">
        <v>3661</v>
      </c>
      <c r="E47" s="95">
        <v>6203</v>
      </c>
      <c r="F47" s="338">
        <f t="shared" si="0"/>
        <v>21755</v>
      </c>
      <c r="G47" s="10"/>
      <c r="H47" s="94">
        <v>4225</v>
      </c>
      <c r="I47" s="95">
        <v>9497</v>
      </c>
      <c r="J47" s="95">
        <v>10433</v>
      </c>
      <c r="K47" s="395">
        <v>9200</v>
      </c>
      <c r="L47" s="338">
        <f t="shared" si="1"/>
        <v>33355</v>
      </c>
      <c r="M47" s="11"/>
      <c r="N47" s="90">
        <v>6562</v>
      </c>
      <c r="O47" s="91">
        <v>-7962</v>
      </c>
      <c r="P47" s="95">
        <v>2606</v>
      </c>
      <c r="Q47" s="103">
        <v>5768</v>
      </c>
      <c r="R47" s="344">
        <f t="shared" si="2"/>
        <v>6974</v>
      </c>
      <c r="S47" s="11"/>
      <c r="T47" s="90">
        <v>3293</v>
      </c>
      <c r="U47" s="91">
        <v>6443</v>
      </c>
      <c r="V47" s="103">
        <v>7174</v>
      </c>
      <c r="W47" s="344">
        <v>16910</v>
      </c>
      <c r="X47" s="268"/>
      <c r="Y47" s="216"/>
      <c r="Z47" s="216"/>
      <c r="AA47" s="216"/>
      <c r="AB47" s="216"/>
    </row>
    <row r="48" spans="1:28" ht="12.65" customHeight="1" x14ac:dyDescent="0.25">
      <c r="A48" s="223" t="s">
        <v>340</v>
      </c>
      <c r="B48" s="104">
        <v>7467</v>
      </c>
      <c r="C48" s="105">
        <v>10676</v>
      </c>
      <c r="D48" s="105">
        <v>6165</v>
      </c>
      <c r="E48" s="105">
        <v>8423</v>
      </c>
      <c r="F48" s="357">
        <f t="shared" si="0"/>
        <v>32731</v>
      </c>
      <c r="G48" s="202"/>
      <c r="H48" s="104">
        <v>6769</v>
      </c>
      <c r="I48" s="105">
        <v>11801</v>
      </c>
      <c r="J48" s="105">
        <v>12774</v>
      </c>
      <c r="K48" s="106">
        <v>11003</v>
      </c>
      <c r="L48" s="357">
        <f t="shared" si="1"/>
        <v>42347</v>
      </c>
      <c r="M48" s="203"/>
      <c r="N48" s="104">
        <v>8917</v>
      </c>
      <c r="O48" s="105">
        <v>-5612</v>
      </c>
      <c r="P48" s="105">
        <v>4504</v>
      </c>
      <c r="Q48" s="105">
        <v>7594</v>
      </c>
      <c r="R48" s="357">
        <f t="shared" si="2"/>
        <v>15403</v>
      </c>
      <c r="S48" s="203"/>
      <c r="T48" s="104">
        <v>4750</v>
      </c>
      <c r="U48" s="105">
        <v>8325</v>
      </c>
      <c r="V48" s="105">
        <v>8908</v>
      </c>
      <c r="W48" s="357">
        <v>21983</v>
      </c>
      <c r="X48" s="268"/>
      <c r="Y48" s="216"/>
      <c r="Z48" s="216"/>
      <c r="AA48" s="216"/>
      <c r="AB48" s="216"/>
    </row>
    <row r="49" spans="1:28" ht="12.65" customHeight="1" x14ac:dyDescent="0.25">
      <c r="A49" s="216"/>
      <c r="B49" s="390"/>
      <c r="C49" s="390"/>
      <c r="D49" s="390"/>
      <c r="E49" s="390"/>
      <c r="F49" s="204"/>
      <c r="G49" s="204"/>
      <c r="H49" s="390"/>
      <c r="I49" s="390"/>
      <c r="J49" s="390"/>
      <c r="K49" s="390"/>
      <c r="L49" s="390"/>
      <c r="M49" s="204"/>
      <c r="N49" s="390"/>
      <c r="O49" s="390"/>
      <c r="P49" s="390"/>
      <c r="Q49" s="390"/>
      <c r="R49" s="204"/>
      <c r="S49" s="204"/>
      <c r="T49" s="390"/>
      <c r="U49" s="390"/>
      <c r="V49" s="390"/>
      <c r="W49" s="204"/>
      <c r="X49" s="216"/>
      <c r="Y49" s="216"/>
      <c r="Z49" s="216"/>
      <c r="AA49" s="216"/>
      <c r="AB49" s="216"/>
    </row>
    <row r="50" spans="1:28" ht="12.65" customHeight="1" x14ac:dyDescent="0.25">
      <c r="A50" s="223" t="s">
        <v>341</v>
      </c>
      <c r="B50" s="391"/>
      <c r="C50" s="392"/>
      <c r="D50" s="392"/>
      <c r="E50" s="393"/>
      <c r="F50" s="377"/>
      <c r="G50" s="128"/>
      <c r="H50" s="391"/>
      <c r="I50" s="392"/>
      <c r="J50" s="392"/>
      <c r="K50" s="393"/>
      <c r="L50" s="377"/>
      <c r="M50" s="11"/>
      <c r="N50" s="407"/>
      <c r="O50" s="408"/>
      <c r="P50" s="408"/>
      <c r="Q50" s="409"/>
      <c r="R50" s="377"/>
      <c r="S50" s="11"/>
      <c r="T50" s="407"/>
      <c r="U50" s="408"/>
      <c r="V50" s="409"/>
      <c r="W50" s="377"/>
      <c r="X50" s="268"/>
      <c r="Y50" s="216"/>
      <c r="Z50" s="216"/>
      <c r="AA50" s="216"/>
      <c r="AB50" s="216"/>
    </row>
    <row r="51" spans="1:28" ht="12.65" customHeight="1" x14ac:dyDescent="0.25">
      <c r="A51" s="330" t="s">
        <v>221</v>
      </c>
      <c r="B51" s="100">
        <v>11779</v>
      </c>
      <c r="C51" s="394">
        <v>13282</v>
      </c>
      <c r="D51" s="101">
        <v>10125</v>
      </c>
      <c r="E51" s="102">
        <v>10008</v>
      </c>
      <c r="F51" s="343">
        <f>SUM(B51:E51)</f>
        <v>45194</v>
      </c>
      <c r="G51" s="200"/>
      <c r="H51" s="100">
        <v>9587</v>
      </c>
      <c r="I51" s="394">
        <v>9381</v>
      </c>
      <c r="J51" s="394">
        <v>9675</v>
      </c>
      <c r="K51" s="401">
        <v>10218</v>
      </c>
      <c r="L51" s="343">
        <f>SUM(H51:K51)</f>
        <v>38861</v>
      </c>
      <c r="M51" s="201"/>
      <c r="N51" s="100">
        <v>10858</v>
      </c>
      <c r="O51" s="101">
        <v>8919</v>
      </c>
      <c r="P51" s="101">
        <v>9807</v>
      </c>
      <c r="Q51" s="102">
        <v>8966</v>
      </c>
      <c r="R51" s="343">
        <f>SUM(N51:Q51)</f>
        <v>38550</v>
      </c>
      <c r="S51" s="201"/>
      <c r="T51" s="100">
        <v>11725</v>
      </c>
      <c r="U51" s="101">
        <v>12633</v>
      </c>
      <c r="V51" s="102">
        <v>11859</v>
      </c>
      <c r="W51" s="343">
        <v>36217</v>
      </c>
      <c r="X51" s="268"/>
      <c r="Y51" s="216"/>
      <c r="Z51" s="216"/>
      <c r="AA51" s="216"/>
      <c r="AB51" s="216"/>
    </row>
    <row r="52" spans="1:28" ht="12.65" customHeight="1" x14ac:dyDescent="0.25">
      <c r="A52" s="330" t="s">
        <v>222</v>
      </c>
      <c r="B52" s="90">
        <v>8076</v>
      </c>
      <c r="C52" s="91">
        <v>6928</v>
      </c>
      <c r="D52" s="91">
        <v>8493</v>
      </c>
      <c r="E52" s="103">
        <v>8813</v>
      </c>
      <c r="F52" s="344">
        <f>SUM(B52:E52)</f>
        <v>32310</v>
      </c>
      <c r="G52" s="10"/>
      <c r="H52" s="90">
        <v>8621</v>
      </c>
      <c r="I52" s="402">
        <v>8638</v>
      </c>
      <c r="J52" s="402">
        <v>9160</v>
      </c>
      <c r="K52" s="403">
        <v>9044</v>
      </c>
      <c r="L52" s="344">
        <f>SUM(H52:K52)</f>
        <v>35463</v>
      </c>
      <c r="M52" s="11"/>
      <c r="N52" s="90">
        <v>9052</v>
      </c>
      <c r="O52" s="91">
        <v>9686</v>
      </c>
      <c r="P52" s="91">
        <v>10054</v>
      </c>
      <c r="Q52" s="103">
        <v>9420</v>
      </c>
      <c r="R52" s="344">
        <f>SUM(N52:Q52)</f>
        <v>38212</v>
      </c>
      <c r="S52" s="11"/>
      <c r="T52" s="90">
        <v>9962</v>
      </c>
      <c r="U52" s="91">
        <v>10344</v>
      </c>
      <c r="V52" s="103">
        <v>10590</v>
      </c>
      <c r="W52" s="344">
        <v>30896</v>
      </c>
      <c r="X52" s="268"/>
      <c r="Y52" s="216"/>
      <c r="Z52" s="216"/>
      <c r="AA52" s="216"/>
      <c r="AB52" s="216"/>
    </row>
    <row r="53" spans="1:28" ht="12.65" customHeight="1" x14ac:dyDescent="0.25">
      <c r="A53" s="330" t="s">
        <v>223</v>
      </c>
      <c r="B53" s="90">
        <v>4488</v>
      </c>
      <c r="C53" s="91">
        <v>3825</v>
      </c>
      <c r="D53" s="91">
        <v>5121</v>
      </c>
      <c r="E53" s="103">
        <v>4958</v>
      </c>
      <c r="F53" s="344">
        <f>SUM(B53:E53)</f>
        <v>18392</v>
      </c>
      <c r="G53" s="10"/>
      <c r="H53" s="90">
        <v>4872</v>
      </c>
      <c r="I53" s="402">
        <v>4900</v>
      </c>
      <c r="J53" s="402">
        <v>5153</v>
      </c>
      <c r="K53" s="403">
        <v>5078</v>
      </c>
      <c r="L53" s="344">
        <f>SUM(H53:K53)</f>
        <v>20003</v>
      </c>
      <c r="M53" s="11"/>
      <c r="N53" s="90">
        <v>5309</v>
      </c>
      <c r="O53" s="91">
        <v>5657</v>
      </c>
      <c r="P53" s="91">
        <v>5743</v>
      </c>
      <c r="Q53" s="103">
        <v>5407</v>
      </c>
      <c r="R53" s="344">
        <f>SUM(N53:Q53)</f>
        <v>22116</v>
      </c>
      <c r="S53" s="11"/>
      <c r="T53" s="90">
        <v>5742</v>
      </c>
      <c r="U53" s="91">
        <v>5956</v>
      </c>
      <c r="V53" s="103">
        <v>5860</v>
      </c>
      <c r="W53" s="344">
        <v>17558</v>
      </c>
      <c r="X53" s="268"/>
      <c r="Y53" s="216"/>
      <c r="Z53" s="216"/>
      <c r="AA53" s="216"/>
      <c r="AB53" s="216"/>
    </row>
    <row r="54" spans="1:28" ht="12.65" customHeight="1" x14ac:dyDescent="0.25">
      <c r="A54" s="330" t="s">
        <v>224</v>
      </c>
      <c r="B54" s="94">
        <v>1457</v>
      </c>
      <c r="C54" s="95">
        <v>5305</v>
      </c>
      <c r="D54" s="95">
        <v>2011</v>
      </c>
      <c r="E54" s="395">
        <v>4573</v>
      </c>
      <c r="F54" s="344">
        <f>SUM(B54:E54)</f>
        <v>13346</v>
      </c>
      <c r="G54" s="10"/>
      <c r="H54" s="94">
        <v>2072</v>
      </c>
      <c r="I54" s="404">
        <v>7486</v>
      </c>
      <c r="J54" s="404">
        <v>8600</v>
      </c>
      <c r="K54" s="405">
        <v>7040</v>
      </c>
      <c r="L54" s="344">
        <f>SUM(H54:K54)</f>
        <v>25198</v>
      </c>
      <c r="M54" s="11"/>
      <c r="N54" s="90">
        <v>4068</v>
      </c>
      <c r="O54" s="91">
        <v>-11138</v>
      </c>
      <c r="P54" s="91">
        <v>150</v>
      </c>
      <c r="Q54" s="103">
        <v>3149</v>
      </c>
      <c r="R54" s="344">
        <f>SUM(N54:Q54)</f>
        <v>-3771</v>
      </c>
      <c r="S54" s="11"/>
      <c r="T54" s="90">
        <v>-499</v>
      </c>
      <c r="U54" s="91">
        <v>2774</v>
      </c>
      <c r="V54" s="103">
        <v>3698</v>
      </c>
      <c r="W54" s="344">
        <v>5973</v>
      </c>
      <c r="X54" s="268"/>
      <c r="Y54" s="216"/>
      <c r="Z54" s="216"/>
      <c r="AA54" s="216"/>
      <c r="AB54" s="216"/>
    </row>
    <row r="55" spans="1:28" ht="12.65" customHeight="1" x14ac:dyDescent="0.25">
      <c r="A55" s="223" t="s">
        <v>225</v>
      </c>
      <c r="B55" s="396">
        <v>25800</v>
      </c>
      <c r="C55" s="397">
        <v>29340</v>
      </c>
      <c r="D55" s="397">
        <v>25750</v>
      </c>
      <c r="E55" s="397">
        <v>28352</v>
      </c>
      <c r="F55" s="357">
        <f>SUM(B55:E55)</f>
        <v>109242</v>
      </c>
      <c r="G55" s="202"/>
      <c r="H55" s="396">
        <v>25152</v>
      </c>
      <c r="I55" s="406">
        <v>30405</v>
      </c>
      <c r="J55" s="406">
        <v>32588</v>
      </c>
      <c r="K55" s="406">
        <v>31380</v>
      </c>
      <c r="L55" s="357">
        <f>SUM(H55:K55)</f>
        <v>119525</v>
      </c>
      <c r="M55" s="203"/>
      <c r="N55" s="104">
        <v>29287</v>
      </c>
      <c r="O55" s="105">
        <v>13124</v>
      </c>
      <c r="P55" s="105">
        <v>25754</v>
      </c>
      <c r="Q55" s="106">
        <v>26942</v>
      </c>
      <c r="R55" s="345">
        <f>SUM(N55:Q55)</f>
        <v>95107</v>
      </c>
      <c r="S55" s="203"/>
      <c r="T55" s="104">
        <v>26930</v>
      </c>
      <c r="U55" s="105">
        <v>31708</v>
      </c>
      <c r="V55" s="106">
        <v>32007</v>
      </c>
      <c r="W55" s="345">
        <v>90645</v>
      </c>
      <c r="X55" s="268"/>
      <c r="Y55" s="216"/>
      <c r="Z55" s="216"/>
      <c r="AA55" s="216"/>
      <c r="AB55" s="216"/>
    </row>
    <row r="56" spans="1:28" ht="12.65" customHeight="1" x14ac:dyDescent="0.25">
      <c r="A56" s="216"/>
      <c r="B56" s="366"/>
      <c r="C56" s="366"/>
      <c r="D56" s="366"/>
      <c r="E56" s="366"/>
      <c r="F56" s="31"/>
      <c r="G56" s="31"/>
      <c r="H56" s="366"/>
      <c r="I56" s="366"/>
      <c r="J56" s="366"/>
      <c r="K56" s="366"/>
      <c r="L56" s="31"/>
      <c r="M56" s="31"/>
      <c r="N56" s="366"/>
      <c r="O56" s="366"/>
      <c r="P56" s="366"/>
      <c r="Q56" s="366"/>
      <c r="R56" s="31"/>
      <c r="S56" s="31"/>
      <c r="T56" s="366"/>
      <c r="U56" s="366"/>
      <c r="V56" s="366"/>
      <c r="W56" s="31"/>
      <c r="X56" s="216"/>
      <c r="Y56" s="216"/>
      <c r="Z56" s="216"/>
      <c r="AA56" s="216"/>
      <c r="AB56" s="216"/>
    </row>
    <row r="57" spans="1:28" ht="12.65" customHeight="1" x14ac:dyDescent="0.25">
      <c r="A57" s="223" t="s">
        <v>342</v>
      </c>
      <c r="B57" s="398"/>
      <c r="C57" s="365"/>
      <c r="D57" s="365"/>
      <c r="E57" s="365"/>
      <c r="F57" s="351"/>
      <c r="G57" s="31"/>
      <c r="H57" s="398"/>
      <c r="I57" s="365"/>
      <c r="J57" s="365"/>
      <c r="K57" s="365"/>
      <c r="L57" s="351"/>
      <c r="M57" s="34"/>
      <c r="N57" s="398"/>
      <c r="O57" s="365"/>
      <c r="P57" s="365"/>
      <c r="Q57" s="410"/>
      <c r="R57" s="342"/>
      <c r="S57" s="34"/>
      <c r="T57" s="398"/>
      <c r="U57" s="365"/>
      <c r="V57" s="410"/>
      <c r="W57" s="342"/>
      <c r="X57" s="268"/>
      <c r="Y57" s="216"/>
      <c r="Z57" s="216"/>
      <c r="AA57" s="216"/>
      <c r="AB57" s="216"/>
    </row>
    <row r="58" spans="1:28" ht="12.65" customHeight="1" x14ac:dyDescent="0.25">
      <c r="A58" s="330" t="s">
        <v>194</v>
      </c>
      <c r="B58" s="100">
        <v>15855</v>
      </c>
      <c r="C58" s="101">
        <v>17217</v>
      </c>
      <c r="D58" s="101">
        <v>19164</v>
      </c>
      <c r="E58" s="101">
        <v>17479</v>
      </c>
      <c r="F58" s="360">
        <f>SUM(B58:E58)</f>
        <v>69715</v>
      </c>
      <c r="G58" s="206"/>
      <c r="H58" s="100">
        <v>18254</v>
      </c>
      <c r="I58" s="101">
        <v>17216</v>
      </c>
      <c r="J58" s="101">
        <v>17861</v>
      </c>
      <c r="K58" s="102">
        <v>17660</v>
      </c>
      <c r="L58" s="360">
        <f>SUM(H58:K58)</f>
        <v>70991</v>
      </c>
      <c r="M58" s="207"/>
      <c r="N58" s="100">
        <v>17321</v>
      </c>
      <c r="O58" s="101">
        <v>17357</v>
      </c>
      <c r="P58" s="101">
        <v>17347</v>
      </c>
      <c r="Q58" s="102">
        <v>16976</v>
      </c>
      <c r="R58" s="343">
        <f>SUM(N58:Q58)</f>
        <v>69001</v>
      </c>
      <c r="S58" s="207"/>
      <c r="T58" s="100">
        <v>16275</v>
      </c>
      <c r="U58" s="101">
        <v>15781</v>
      </c>
      <c r="V58" s="102">
        <v>15466</v>
      </c>
      <c r="W58" s="343">
        <v>47522</v>
      </c>
      <c r="X58" s="268"/>
      <c r="Y58" s="216"/>
      <c r="Z58" s="216"/>
      <c r="AA58" s="216"/>
      <c r="AB58" s="216"/>
    </row>
    <row r="59" spans="1:28" ht="12.65" customHeight="1" x14ac:dyDescent="0.25">
      <c r="A59" s="374" t="s">
        <v>208</v>
      </c>
      <c r="B59" s="87">
        <v>0.05</v>
      </c>
      <c r="C59" s="88">
        <v>0.04</v>
      </c>
      <c r="D59" s="88">
        <v>0.06</v>
      </c>
      <c r="E59" s="88">
        <v>0.05</v>
      </c>
      <c r="F59" s="337">
        <v>0.05</v>
      </c>
      <c r="G59" s="208"/>
      <c r="H59" s="87">
        <v>0.06</v>
      </c>
      <c r="I59" s="88">
        <v>0.04</v>
      </c>
      <c r="J59" s="88">
        <v>0.05</v>
      </c>
      <c r="K59" s="88">
        <v>0.05</v>
      </c>
      <c r="L59" s="337">
        <v>0.05</v>
      </c>
      <c r="M59" s="209"/>
      <c r="N59" s="87">
        <v>0.05</v>
      </c>
      <c r="O59" s="88">
        <v>0.04</v>
      </c>
      <c r="P59" s="88">
        <v>0.05</v>
      </c>
      <c r="Q59" s="89">
        <v>0.05</v>
      </c>
      <c r="R59" s="386">
        <v>0.05</v>
      </c>
      <c r="S59" s="209"/>
      <c r="T59" s="87">
        <v>0.05</v>
      </c>
      <c r="U59" s="88">
        <v>0.04</v>
      </c>
      <c r="V59" s="89">
        <v>0.05</v>
      </c>
      <c r="W59" s="386">
        <v>0.04</v>
      </c>
      <c r="X59" s="268"/>
      <c r="Y59" s="216"/>
      <c r="Z59" s="216"/>
      <c r="AA59" s="216"/>
      <c r="AB59" s="216"/>
    </row>
    <row r="60" spans="1:28" ht="12.65" customHeight="1" x14ac:dyDescent="0.25">
      <c r="A60" s="328" t="s">
        <v>196</v>
      </c>
      <c r="B60" s="90">
        <v>5688</v>
      </c>
      <c r="C60" s="91">
        <v>5451</v>
      </c>
      <c r="D60" s="91">
        <v>5505</v>
      </c>
      <c r="E60" s="91">
        <v>5515</v>
      </c>
      <c r="F60" s="338">
        <f>SUM(B60:E60)</f>
        <v>22159</v>
      </c>
      <c r="G60" s="210"/>
      <c r="H60" s="90">
        <v>6014</v>
      </c>
      <c r="I60" s="91">
        <v>6230</v>
      </c>
      <c r="J60" s="91">
        <v>6675</v>
      </c>
      <c r="K60" s="91">
        <v>6086</v>
      </c>
      <c r="L60" s="338">
        <f>SUM(H60:K60)</f>
        <v>25005</v>
      </c>
      <c r="M60" s="211"/>
      <c r="N60" s="90">
        <v>6413</v>
      </c>
      <c r="O60" s="91">
        <v>5663</v>
      </c>
      <c r="P60" s="91">
        <v>5364</v>
      </c>
      <c r="Q60" s="103">
        <v>4668</v>
      </c>
      <c r="R60" s="344">
        <f>SUM(N60:Q60)</f>
        <v>22108</v>
      </c>
      <c r="S60" s="211"/>
      <c r="T60" s="90">
        <v>5255</v>
      </c>
      <c r="U60" s="91">
        <v>5553</v>
      </c>
      <c r="V60" s="103">
        <v>5064</v>
      </c>
      <c r="W60" s="344">
        <v>15872</v>
      </c>
      <c r="X60" s="268"/>
      <c r="Y60" s="216"/>
      <c r="Z60" s="216"/>
      <c r="AA60" s="216"/>
      <c r="AB60" s="216"/>
    </row>
    <row r="61" spans="1:28" ht="12.65" customHeight="1" x14ac:dyDescent="0.25">
      <c r="A61" s="374" t="s">
        <v>208</v>
      </c>
      <c r="B61" s="87">
        <v>0.08</v>
      </c>
      <c r="C61" s="88">
        <v>7.0000000000000007E-2</v>
      </c>
      <c r="D61" s="88">
        <v>7.0000000000000007E-2</v>
      </c>
      <c r="E61" s="88">
        <v>0.06</v>
      </c>
      <c r="F61" s="337">
        <v>7.0000000000000007E-2</v>
      </c>
      <c r="G61" s="208"/>
      <c r="H61" s="87">
        <v>7.0000000000000007E-2</v>
      </c>
      <c r="I61" s="88">
        <v>0.06</v>
      </c>
      <c r="J61" s="88">
        <v>0.06</v>
      </c>
      <c r="K61" s="88">
        <v>0.06</v>
      </c>
      <c r="L61" s="337">
        <v>0.06</v>
      </c>
      <c r="M61" s="209"/>
      <c r="N61" s="87">
        <v>0.06</v>
      </c>
      <c r="O61" s="88">
        <v>0.05</v>
      </c>
      <c r="P61" s="88">
        <v>0.05</v>
      </c>
      <c r="Q61" s="89">
        <v>0.04</v>
      </c>
      <c r="R61" s="386">
        <v>0.05</v>
      </c>
      <c r="S61" s="209"/>
      <c r="T61" s="87">
        <v>0.05</v>
      </c>
      <c r="U61" s="88">
        <v>0.04</v>
      </c>
      <c r="V61" s="89">
        <v>0.05</v>
      </c>
      <c r="W61" s="386">
        <v>0.05</v>
      </c>
      <c r="X61" s="268"/>
      <c r="Y61" s="216"/>
      <c r="Z61" s="216"/>
      <c r="AA61" s="216"/>
      <c r="AB61" s="216"/>
    </row>
    <row r="62" spans="1:28" ht="12.65" customHeight="1" x14ac:dyDescent="0.25">
      <c r="A62" s="328" t="s">
        <v>197</v>
      </c>
      <c r="B62" s="90">
        <v>8777</v>
      </c>
      <c r="C62" s="91">
        <v>8116</v>
      </c>
      <c r="D62" s="91">
        <v>8646</v>
      </c>
      <c r="E62" s="91">
        <v>8375</v>
      </c>
      <c r="F62" s="338">
        <f>SUM(B62:E62)</f>
        <v>33914</v>
      </c>
      <c r="G62" s="210"/>
      <c r="H62" s="90">
        <v>8706</v>
      </c>
      <c r="I62" s="91">
        <v>8775</v>
      </c>
      <c r="J62" s="91">
        <v>9026</v>
      </c>
      <c r="K62" s="91">
        <v>8087</v>
      </c>
      <c r="L62" s="338">
        <f>SUM(H62:K62)</f>
        <v>34594</v>
      </c>
      <c r="M62" s="211"/>
      <c r="N62" s="90">
        <v>7731</v>
      </c>
      <c r="O62" s="91">
        <v>7687</v>
      </c>
      <c r="P62" s="91">
        <v>7338</v>
      </c>
      <c r="Q62" s="103">
        <v>6681</v>
      </c>
      <c r="R62" s="344">
        <f>SUM(N62:Q62)</f>
        <v>29437</v>
      </c>
      <c r="S62" s="211"/>
      <c r="T62" s="90">
        <v>6233</v>
      </c>
      <c r="U62" s="91">
        <v>6609</v>
      </c>
      <c r="V62" s="103">
        <v>6083</v>
      </c>
      <c r="W62" s="344">
        <v>18925</v>
      </c>
      <c r="X62" s="268"/>
      <c r="Y62" s="216"/>
      <c r="Z62" s="216"/>
      <c r="AA62" s="216"/>
      <c r="AB62" s="216"/>
    </row>
    <row r="63" spans="1:28" ht="12.65" customHeight="1" x14ac:dyDescent="0.25">
      <c r="A63" s="374" t="s">
        <v>208</v>
      </c>
      <c r="B63" s="87">
        <v>0.15</v>
      </c>
      <c r="C63" s="88">
        <v>0.12</v>
      </c>
      <c r="D63" s="88">
        <v>0.13</v>
      </c>
      <c r="E63" s="88">
        <v>0.11</v>
      </c>
      <c r="F63" s="337">
        <v>0.13</v>
      </c>
      <c r="G63" s="208"/>
      <c r="H63" s="87">
        <v>0.13</v>
      </c>
      <c r="I63" s="88">
        <v>0.1</v>
      </c>
      <c r="J63" s="88">
        <v>0.11</v>
      </c>
      <c r="K63" s="88">
        <v>0.09</v>
      </c>
      <c r="L63" s="337">
        <v>0.11</v>
      </c>
      <c r="M63" s="209"/>
      <c r="N63" s="87">
        <v>0.11</v>
      </c>
      <c r="O63" s="88">
        <v>0.09</v>
      </c>
      <c r="P63" s="88">
        <v>0.09</v>
      </c>
      <c r="Q63" s="89">
        <v>0.08</v>
      </c>
      <c r="R63" s="386">
        <v>0.09</v>
      </c>
      <c r="S63" s="209"/>
      <c r="T63" s="87">
        <v>0.09</v>
      </c>
      <c r="U63" s="88">
        <v>0.08</v>
      </c>
      <c r="V63" s="89">
        <v>0.09</v>
      </c>
      <c r="W63" s="386">
        <v>0.08</v>
      </c>
      <c r="X63" s="268"/>
      <c r="Y63" s="216"/>
      <c r="Z63" s="216"/>
      <c r="AA63" s="216"/>
      <c r="AB63" s="216"/>
    </row>
    <row r="64" spans="1:28" ht="12.65" customHeight="1" x14ac:dyDescent="0.25">
      <c r="A64" s="330" t="s">
        <v>198</v>
      </c>
      <c r="B64" s="132" t="s">
        <v>79</v>
      </c>
      <c r="C64" s="133" t="s">
        <v>79</v>
      </c>
      <c r="D64" s="91">
        <v>5277</v>
      </c>
      <c r="E64" s="91">
        <v>4991</v>
      </c>
      <c r="F64" s="338">
        <f>SUM(D64:E64)</f>
        <v>10268</v>
      </c>
      <c r="G64" s="210"/>
      <c r="H64" s="90">
        <v>5095</v>
      </c>
      <c r="I64" s="91">
        <v>5275</v>
      </c>
      <c r="J64" s="91">
        <v>5372</v>
      </c>
      <c r="K64" s="91">
        <v>5804</v>
      </c>
      <c r="L64" s="338">
        <f>SUM(H64:K64)</f>
        <v>21546</v>
      </c>
      <c r="M64" s="211"/>
      <c r="N64" s="90">
        <v>5124</v>
      </c>
      <c r="O64" s="91">
        <v>5319</v>
      </c>
      <c r="P64" s="91">
        <v>5371</v>
      </c>
      <c r="Q64" s="103">
        <v>5828</v>
      </c>
      <c r="R64" s="344">
        <f>SUM(N64:Q64)</f>
        <v>21642</v>
      </c>
      <c r="S64" s="211"/>
      <c r="T64" s="90">
        <v>5581</v>
      </c>
      <c r="U64" s="91">
        <v>5523</v>
      </c>
      <c r="V64" s="103">
        <v>6294</v>
      </c>
      <c r="W64" s="344">
        <v>17398</v>
      </c>
      <c r="X64" s="268"/>
      <c r="Y64" s="216"/>
      <c r="Z64" s="216"/>
      <c r="AA64" s="216"/>
      <c r="AB64" s="216"/>
    </row>
    <row r="65" spans="1:28" ht="12.65" customHeight="1" x14ac:dyDescent="0.25">
      <c r="A65" s="374" t="s">
        <v>208</v>
      </c>
      <c r="B65" s="190" t="s">
        <v>79</v>
      </c>
      <c r="C65" s="191" t="s">
        <v>79</v>
      </c>
      <c r="D65" s="88">
        <v>0.09</v>
      </c>
      <c r="E65" s="88">
        <v>0.09</v>
      </c>
      <c r="F65" s="337">
        <v>0.09</v>
      </c>
      <c r="G65" s="208"/>
      <c r="H65" s="87">
        <v>0.09</v>
      </c>
      <c r="I65" s="88">
        <v>0.04</v>
      </c>
      <c r="J65" s="88">
        <v>7.0000000000000007E-2</v>
      </c>
      <c r="K65" s="88">
        <v>0.09</v>
      </c>
      <c r="L65" s="337">
        <v>0.06</v>
      </c>
      <c r="M65" s="209"/>
      <c r="N65" s="87">
        <v>0.08</v>
      </c>
      <c r="O65" s="88">
        <v>0.04</v>
      </c>
      <c r="P65" s="88">
        <v>7.0000000000000007E-2</v>
      </c>
      <c r="Q65" s="89">
        <v>0.08</v>
      </c>
      <c r="R65" s="386">
        <v>0.06</v>
      </c>
      <c r="S65" s="209"/>
      <c r="T65" s="87">
        <v>0.08</v>
      </c>
      <c r="U65" s="88">
        <v>0.04</v>
      </c>
      <c r="V65" s="89">
        <v>0.09</v>
      </c>
      <c r="W65" s="386">
        <v>7.0000000000000007E-2</v>
      </c>
      <c r="X65" s="268"/>
      <c r="Y65" s="216"/>
      <c r="Z65" s="216"/>
      <c r="AA65" s="216"/>
      <c r="AB65" s="216"/>
    </row>
    <row r="66" spans="1:28" ht="12.65" customHeight="1" x14ac:dyDescent="0.25">
      <c r="A66" s="330" t="s">
        <v>199</v>
      </c>
      <c r="B66" s="90">
        <v>2520</v>
      </c>
      <c r="C66" s="91">
        <v>2641</v>
      </c>
      <c r="D66" s="91">
        <v>1419</v>
      </c>
      <c r="E66" s="91">
        <v>2702</v>
      </c>
      <c r="F66" s="338">
        <f>SUM(B66:E66)</f>
        <v>9282</v>
      </c>
      <c r="G66" s="210"/>
      <c r="H66" s="90">
        <v>807</v>
      </c>
      <c r="I66" s="91">
        <v>649</v>
      </c>
      <c r="J66" s="91">
        <v>1137</v>
      </c>
      <c r="K66" s="91">
        <v>1336</v>
      </c>
      <c r="L66" s="338">
        <f>SUM(H66:K66)</f>
        <v>3929</v>
      </c>
      <c r="M66" s="211"/>
      <c r="N66" s="90">
        <v>583</v>
      </c>
      <c r="O66" s="91">
        <v>5259</v>
      </c>
      <c r="P66" s="91">
        <v>5905</v>
      </c>
      <c r="Q66" s="103">
        <v>5321</v>
      </c>
      <c r="R66" s="344">
        <f>SUM(N66:Q66)</f>
        <v>17068</v>
      </c>
      <c r="S66" s="211"/>
      <c r="T66" s="90">
        <v>5973</v>
      </c>
      <c r="U66" s="91">
        <v>5888</v>
      </c>
      <c r="V66" s="103">
        <v>6049</v>
      </c>
      <c r="W66" s="344">
        <v>17910</v>
      </c>
      <c r="X66" s="268"/>
      <c r="Y66" s="216"/>
      <c r="Z66" s="216"/>
      <c r="AA66" s="216"/>
      <c r="AB66" s="216"/>
    </row>
    <row r="67" spans="1:28" ht="12.65" customHeight="1" x14ac:dyDescent="0.25">
      <c r="A67" s="374" t="s">
        <v>208</v>
      </c>
      <c r="B67" s="87">
        <v>0.13</v>
      </c>
      <c r="C67" s="88">
        <v>0.08</v>
      </c>
      <c r="D67" s="88">
        <v>7.0000000000000007E-2</v>
      </c>
      <c r="E67" s="88">
        <v>0.13</v>
      </c>
      <c r="F67" s="337">
        <v>0.1</v>
      </c>
      <c r="G67" s="208"/>
      <c r="H67" s="87">
        <v>0.04</v>
      </c>
      <c r="I67" s="88">
        <v>0.09</v>
      </c>
      <c r="J67" s="88">
        <v>0.16</v>
      </c>
      <c r="K67" s="88">
        <v>0.19</v>
      </c>
      <c r="L67" s="337">
        <v>0.1</v>
      </c>
      <c r="M67" s="209"/>
      <c r="N67" s="87">
        <v>0.08</v>
      </c>
      <c r="O67" s="88">
        <v>0.11</v>
      </c>
      <c r="P67" s="88">
        <v>0.16</v>
      </c>
      <c r="Q67" s="89">
        <v>0.13</v>
      </c>
      <c r="R67" s="386">
        <v>0.13</v>
      </c>
      <c r="S67" s="209"/>
      <c r="T67" s="87">
        <v>0.14000000000000001</v>
      </c>
      <c r="U67" s="88">
        <v>0.12</v>
      </c>
      <c r="V67" s="89">
        <v>0.15</v>
      </c>
      <c r="W67" s="386">
        <v>0.14000000000000001</v>
      </c>
      <c r="X67" s="268"/>
      <c r="Y67" s="216"/>
      <c r="Z67" s="216"/>
      <c r="AA67" s="216"/>
      <c r="AB67" s="216"/>
    </row>
    <row r="68" spans="1:28" ht="12.65" customHeight="1" x14ac:dyDescent="0.25">
      <c r="A68" s="330" t="s">
        <v>220</v>
      </c>
      <c r="B68" s="90">
        <v>2565</v>
      </c>
      <c r="C68" s="91">
        <v>3552</v>
      </c>
      <c r="D68" s="91">
        <v>3392</v>
      </c>
      <c r="E68" s="91">
        <v>3578</v>
      </c>
      <c r="F68" s="338">
        <f>SUM(B68:E68)</f>
        <v>13087</v>
      </c>
      <c r="G68" s="210"/>
      <c r="H68" s="90">
        <v>3509</v>
      </c>
      <c r="I68" s="91">
        <v>3154</v>
      </c>
      <c r="J68" s="91">
        <v>3366</v>
      </c>
      <c r="K68" s="91">
        <v>2912</v>
      </c>
      <c r="L68" s="338">
        <f>SUM(H68:K68)</f>
        <v>12941</v>
      </c>
      <c r="M68" s="211"/>
      <c r="N68" s="90">
        <v>3546</v>
      </c>
      <c r="O68" s="91">
        <v>3217</v>
      </c>
      <c r="P68" s="91">
        <v>3009</v>
      </c>
      <c r="Q68" s="103">
        <v>4743</v>
      </c>
      <c r="R68" s="344">
        <f>SUM(N68:Q68)</f>
        <v>14515</v>
      </c>
      <c r="S68" s="211"/>
      <c r="T68" s="90">
        <v>3218</v>
      </c>
      <c r="U68" s="91">
        <v>3002</v>
      </c>
      <c r="V68" s="103">
        <v>2884</v>
      </c>
      <c r="W68" s="344">
        <v>9104</v>
      </c>
      <c r="X68" s="268"/>
      <c r="Y68" s="216"/>
      <c r="Z68" s="216"/>
      <c r="AA68" s="216"/>
      <c r="AB68" s="216"/>
    </row>
    <row r="69" spans="1:28" ht="12.65" customHeight="1" x14ac:dyDescent="0.25">
      <c r="A69" s="374" t="s">
        <v>208</v>
      </c>
      <c r="B69" s="399" t="s">
        <v>79</v>
      </c>
      <c r="C69" s="400" t="s">
        <v>79</v>
      </c>
      <c r="D69" s="400" t="s">
        <v>79</v>
      </c>
      <c r="E69" s="400" t="s">
        <v>79</v>
      </c>
      <c r="F69" s="411" t="s">
        <v>79</v>
      </c>
      <c r="G69" s="208"/>
      <c r="H69" s="399" t="s">
        <v>79</v>
      </c>
      <c r="I69" s="400" t="s">
        <v>79</v>
      </c>
      <c r="J69" s="400" t="s">
        <v>79</v>
      </c>
      <c r="K69" s="400" t="s">
        <v>79</v>
      </c>
      <c r="L69" s="411" t="s">
        <v>79</v>
      </c>
      <c r="M69" s="209"/>
      <c r="N69" s="399" t="s">
        <v>79</v>
      </c>
      <c r="O69" s="400" t="s">
        <v>79</v>
      </c>
      <c r="P69" s="400" t="s">
        <v>79</v>
      </c>
      <c r="Q69" s="609" t="s">
        <v>79</v>
      </c>
      <c r="R69" s="414" t="s">
        <v>79</v>
      </c>
      <c r="S69" s="209"/>
      <c r="T69" s="399" t="s">
        <v>79</v>
      </c>
      <c r="U69" s="400" t="s">
        <v>79</v>
      </c>
      <c r="V69" s="609" t="s">
        <v>79</v>
      </c>
      <c r="W69" s="414" t="s">
        <v>79</v>
      </c>
      <c r="X69" s="268"/>
      <c r="Y69" s="216"/>
      <c r="Z69" s="216"/>
      <c r="AA69" s="216"/>
      <c r="AB69" s="216"/>
    </row>
    <row r="70" spans="1:28" ht="12.65" customHeight="1" x14ac:dyDescent="0.25">
      <c r="A70" s="223" t="s">
        <v>226</v>
      </c>
      <c r="B70" s="396">
        <v>35405</v>
      </c>
      <c r="C70" s="397">
        <v>36977</v>
      </c>
      <c r="D70" s="397">
        <v>43403</v>
      </c>
      <c r="E70" s="397">
        <v>42640</v>
      </c>
      <c r="F70" s="413">
        <f>SUM(B70:E70)</f>
        <v>158425</v>
      </c>
      <c r="G70" s="46"/>
      <c r="H70" s="396">
        <v>42385</v>
      </c>
      <c r="I70" s="397">
        <v>41299</v>
      </c>
      <c r="J70" s="397">
        <v>43437</v>
      </c>
      <c r="K70" s="106">
        <v>41885</v>
      </c>
      <c r="L70" s="345">
        <f>SUM(H70:K70)</f>
        <v>169006</v>
      </c>
      <c r="M70" s="47"/>
      <c r="N70" s="104">
        <v>40718</v>
      </c>
      <c r="O70" s="105">
        <v>44502</v>
      </c>
      <c r="P70" s="105">
        <v>44334</v>
      </c>
      <c r="Q70" s="106">
        <v>44217</v>
      </c>
      <c r="R70" s="345">
        <f>SUM(N70:Q70)</f>
        <v>173771</v>
      </c>
      <c r="S70" s="47"/>
      <c r="T70" s="104">
        <v>42535</v>
      </c>
      <c r="U70" s="105">
        <v>42356</v>
      </c>
      <c r="V70" s="106">
        <v>41840</v>
      </c>
      <c r="W70" s="345">
        <v>126731</v>
      </c>
      <c r="X70" s="268"/>
      <c r="Y70" s="216"/>
      <c r="Z70" s="216"/>
      <c r="AA70" s="216"/>
      <c r="AB70" s="216"/>
    </row>
    <row r="71" spans="1:28" ht="12.65" customHeight="1" x14ac:dyDescent="0.25">
      <c r="A71" s="216"/>
      <c r="B71" s="144"/>
      <c r="C71" s="144"/>
      <c r="D71" s="144"/>
      <c r="E71" s="144"/>
      <c r="F71" s="128"/>
      <c r="G71" s="128"/>
      <c r="H71" s="144"/>
      <c r="I71" s="144"/>
      <c r="J71" s="144"/>
      <c r="K71" s="144"/>
      <c r="L71" s="128"/>
      <c r="M71" s="128"/>
      <c r="N71" s="144"/>
      <c r="O71" s="144"/>
      <c r="P71" s="144"/>
      <c r="Q71" s="144"/>
      <c r="R71" s="128"/>
      <c r="S71" s="128"/>
      <c r="T71" s="144"/>
      <c r="U71" s="144"/>
      <c r="V71" s="144"/>
      <c r="W71" s="128"/>
      <c r="X71" s="216"/>
      <c r="Y71" s="216"/>
      <c r="Z71" s="216"/>
      <c r="AA71" s="216"/>
      <c r="AB71" s="216"/>
    </row>
    <row r="72" spans="1:28" ht="12.65" customHeight="1" x14ac:dyDescent="0.25">
      <c r="A72" s="223" t="s">
        <v>343</v>
      </c>
      <c r="B72" s="194"/>
      <c r="C72" s="195"/>
      <c r="D72" s="195"/>
      <c r="E72" s="99"/>
      <c r="F72" s="205"/>
      <c r="G72" s="10"/>
      <c r="H72" s="194"/>
      <c r="I72" s="195"/>
      <c r="J72" s="195"/>
      <c r="K72" s="99"/>
      <c r="L72" s="205"/>
      <c r="M72" s="11"/>
      <c r="N72" s="194"/>
      <c r="O72" s="195"/>
      <c r="P72" s="195"/>
      <c r="Q72" s="99"/>
      <c r="R72" s="205"/>
      <c r="S72" s="11"/>
      <c r="T72" s="194"/>
      <c r="U72" s="195"/>
      <c r="V72" s="99"/>
      <c r="W72" s="205"/>
      <c r="X72" s="268"/>
      <c r="Y72" s="216"/>
      <c r="Z72" s="216"/>
      <c r="AA72" s="216"/>
      <c r="AB72" s="216"/>
    </row>
    <row r="73" spans="1:28" ht="12.65" customHeight="1" x14ac:dyDescent="0.25">
      <c r="A73" s="330" t="s">
        <v>194</v>
      </c>
      <c r="B73" s="100">
        <v>152</v>
      </c>
      <c r="C73" s="101">
        <v>148</v>
      </c>
      <c r="D73" s="101">
        <v>148</v>
      </c>
      <c r="E73" s="102">
        <v>151</v>
      </c>
      <c r="F73" s="38">
        <f t="shared" ref="F73:F78" si="3">SUM(B73:E73)</f>
        <v>599</v>
      </c>
      <c r="G73" s="200"/>
      <c r="H73" s="100">
        <v>154</v>
      </c>
      <c r="I73" s="101">
        <v>150</v>
      </c>
      <c r="J73" s="101">
        <v>157</v>
      </c>
      <c r="K73" s="102">
        <v>151</v>
      </c>
      <c r="L73" s="38">
        <f t="shared" ref="L73:L78" si="4">SUM(H73:K73)</f>
        <v>612</v>
      </c>
      <c r="M73" s="201"/>
      <c r="N73" s="100">
        <v>151</v>
      </c>
      <c r="O73" s="101">
        <v>149</v>
      </c>
      <c r="P73" s="101">
        <v>0</v>
      </c>
      <c r="Q73" s="102">
        <v>0</v>
      </c>
      <c r="R73" s="38">
        <f t="shared" ref="R73:R78" si="5">SUM(N73:Q73)</f>
        <v>300</v>
      </c>
      <c r="S73" s="201"/>
      <c r="T73" s="100">
        <v>0</v>
      </c>
      <c r="U73" s="101">
        <v>0</v>
      </c>
      <c r="V73" s="102">
        <v>0</v>
      </c>
      <c r="W73" s="38">
        <v>0</v>
      </c>
      <c r="X73" s="268"/>
      <c r="Y73" s="216"/>
      <c r="Z73" s="216"/>
      <c r="AA73" s="216"/>
      <c r="AB73" s="216"/>
    </row>
    <row r="74" spans="1:28" ht="12.65" customHeight="1" x14ac:dyDescent="0.25">
      <c r="A74" s="328" t="s">
        <v>196</v>
      </c>
      <c r="B74" s="90">
        <v>4421</v>
      </c>
      <c r="C74" s="91">
        <v>4278</v>
      </c>
      <c r="D74" s="91">
        <v>4222</v>
      </c>
      <c r="E74" s="103">
        <v>4100</v>
      </c>
      <c r="F74" s="41">
        <f t="shared" si="3"/>
        <v>17021</v>
      </c>
      <c r="G74" s="10"/>
      <c r="H74" s="90">
        <v>4381</v>
      </c>
      <c r="I74" s="91">
        <v>4415</v>
      </c>
      <c r="J74" s="91">
        <v>4596</v>
      </c>
      <c r="K74" s="103">
        <v>4358</v>
      </c>
      <c r="L74" s="41">
        <f t="shared" si="4"/>
        <v>17750</v>
      </c>
      <c r="M74" s="11"/>
      <c r="N74" s="90">
        <v>4224</v>
      </c>
      <c r="O74" s="91">
        <v>4147</v>
      </c>
      <c r="P74" s="91">
        <v>3639</v>
      </c>
      <c r="Q74" s="103">
        <v>3346</v>
      </c>
      <c r="R74" s="41">
        <f t="shared" si="5"/>
        <v>15356</v>
      </c>
      <c r="S74" s="11"/>
      <c r="T74" s="90">
        <v>3317</v>
      </c>
      <c r="U74" s="91">
        <v>3334</v>
      </c>
      <c r="V74" s="103">
        <v>3315</v>
      </c>
      <c r="W74" s="41">
        <v>9966</v>
      </c>
      <c r="X74" s="268"/>
      <c r="Y74" s="216"/>
      <c r="Z74" s="216"/>
      <c r="AA74" s="216"/>
      <c r="AB74" s="216"/>
    </row>
    <row r="75" spans="1:28" ht="12.65" customHeight="1" x14ac:dyDescent="0.25">
      <c r="A75" s="330" t="s">
        <v>197</v>
      </c>
      <c r="B75" s="90">
        <v>5066</v>
      </c>
      <c r="C75" s="91">
        <v>5031</v>
      </c>
      <c r="D75" s="91">
        <v>5033</v>
      </c>
      <c r="E75" s="103">
        <v>4287</v>
      </c>
      <c r="F75" s="41">
        <f t="shared" si="3"/>
        <v>19417</v>
      </c>
      <c r="G75" s="10"/>
      <c r="H75" s="90">
        <v>4558</v>
      </c>
      <c r="I75" s="91">
        <v>4471</v>
      </c>
      <c r="J75" s="91">
        <v>4669</v>
      </c>
      <c r="K75" s="103">
        <v>3733</v>
      </c>
      <c r="L75" s="41">
        <f t="shared" si="4"/>
        <v>17431</v>
      </c>
      <c r="M75" s="11"/>
      <c r="N75" s="90">
        <v>3431</v>
      </c>
      <c r="O75" s="91">
        <v>3342</v>
      </c>
      <c r="P75" s="91">
        <v>3172</v>
      </c>
      <c r="Q75" s="103">
        <v>2461</v>
      </c>
      <c r="R75" s="41">
        <f t="shared" si="5"/>
        <v>12406</v>
      </c>
      <c r="S75" s="11"/>
      <c r="T75" s="90">
        <v>2491</v>
      </c>
      <c r="U75" s="91">
        <v>2610</v>
      </c>
      <c r="V75" s="103">
        <v>2147</v>
      </c>
      <c r="W75" s="41">
        <v>7248</v>
      </c>
      <c r="X75" s="268"/>
      <c r="Y75" s="216"/>
      <c r="Z75" s="216"/>
      <c r="AA75" s="216"/>
      <c r="AB75" s="216"/>
    </row>
    <row r="76" spans="1:28" ht="12.65" customHeight="1" x14ac:dyDescent="0.25">
      <c r="A76" s="330" t="s">
        <v>198</v>
      </c>
      <c r="B76" s="132" t="s">
        <v>79</v>
      </c>
      <c r="C76" s="133" t="s">
        <v>79</v>
      </c>
      <c r="D76" s="91">
        <v>3549</v>
      </c>
      <c r="E76" s="103">
        <v>3562</v>
      </c>
      <c r="F76" s="41">
        <f t="shared" si="3"/>
        <v>7111</v>
      </c>
      <c r="G76" s="10"/>
      <c r="H76" s="90">
        <v>3574</v>
      </c>
      <c r="I76" s="91">
        <v>3554</v>
      </c>
      <c r="J76" s="91">
        <v>3587</v>
      </c>
      <c r="K76" s="103">
        <v>3555</v>
      </c>
      <c r="L76" s="41">
        <f t="shared" si="4"/>
        <v>14270</v>
      </c>
      <c r="M76" s="11"/>
      <c r="N76" s="90">
        <v>3556</v>
      </c>
      <c r="O76" s="91">
        <v>3547</v>
      </c>
      <c r="P76" s="91">
        <v>3546</v>
      </c>
      <c r="Q76" s="103">
        <v>3547</v>
      </c>
      <c r="R76" s="41">
        <f t="shared" si="5"/>
        <v>14196</v>
      </c>
      <c r="S76" s="11"/>
      <c r="T76" s="90">
        <v>3556</v>
      </c>
      <c r="U76" s="91">
        <v>3552</v>
      </c>
      <c r="V76" s="103">
        <v>3565</v>
      </c>
      <c r="W76" s="41">
        <v>10673</v>
      </c>
      <c r="X76" s="268"/>
      <c r="Y76" s="216"/>
      <c r="Z76" s="216"/>
      <c r="AA76" s="216"/>
      <c r="AB76" s="216"/>
    </row>
    <row r="77" spans="1:28" ht="12.65" customHeight="1" x14ac:dyDescent="0.25">
      <c r="A77" s="330" t="s">
        <v>199</v>
      </c>
      <c r="B77" s="90">
        <v>574</v>
      </c>
      <c r="C77" s="95">
        <v>562</v>
      </c>
      <c r="D77" s="91">
        <v>556</v>
      </c>
      <c r="E77" s="103">
        <v>562</v>
      </c>
      <c r="F77" s="41">
        <f t="shared" si="3"/>
        <v>2254</v>
      </c>
      <c r="G77" s="10"/>
      <c r="H77" s="90">
        <v>20</v>
      </c>
      <c r="I77" s="91">
        <v>22</v>
      </c>
      <c r="J77" s="91">
        <v>22</v>
      </c>
      <c r="K77" s="103">
        <v>22</v>
      </c>
      <c r="L77" s="41">
        <f t="shared" si="4"/>
        <v>86</v>
      </c>
      <c r="M77" s="11"/>
      <c r="N77" s="90">
        <v>7</v>
      </c>
      <c r="O77" s="91">
        <v>3729</v>
      </c>
      <c r="P77" s="91">
        <v>3733</v>
      </c>
      <c r="Q77" s="103">
        <v>3800</v>
      </c>
      <c r="R77" s="41">
        <f t="shared" si="5"/>
        <v>11269</v>
      </c>
      <c r="S77" s="11"/>
      <c r="T77" s="90">
        <v>3720</v>
      </c>
      <c r="U77" s="91">
        <v>3719</v>
      </c>
      <c r="V77" s="103">
        <v>3719</v>
      </c>
      <c r="W77" s="41">
        <v>11158</v>
      </c>
      <c r="X77" s="268"/>
      <c r="Y77" s="216"/>
      <c r="Z77" s="216"/>
      <c r="AA77" s="216"/>
      <c r="AB77" s="216"/>
    </row>
    <row r="78" spans="1:28" ht="12.65" customHeight="1" x14ac:dyDescent="0.25">
      <c r="A78" s="223" t="s">
        <v>227</v>
      </c>
      <c r="B78" s="104">
        <f>SUM(B73:B77)</f>
        <v>10213</v>
      </c>
      <c r="C78" s="105">
        <f>SUM(C73:C77)</f>
        <v>10019</v>
      </c>
      <c r="D78" s="105">
        <f>SUM(D73:D77)</f>
        <v>13508</v>
      </c>
      <c r="E78" s="106">
        <f>SUM(E73:E77)</f>
        <v>12662</v>
      </c>
      <c r="F78" s="45">
        <f t="shared" si="3"/>
        <v>46402</v>
      </c>
      <c r="G78" s="202"/>
      <c r="H78" s="104">
        <f>SUM(H73:H77)</f>
        <v>12687</v>
      </c>
      <c r="I78" s="105">
        <f>SUM(I73:I77)</f>
        <v>12612</v>
      </c>
      <c r="J78" s="105">
        <f>SUM(J73:J77)</f>
        <v>13031</v>
      </c>
      <c r="K78" s="106">
        <f>SUM(K73:K77)</f>
        <v>11819</v>
      </c>
      <c r="L78" s="45">
        <f t="shared" si="4"/>
        <v>50149</v>
      </c>
      <c r="M78" s="203"/>
      <c r="N78" s="104">
        <f>SUM(N73:N77)</f>
        <v>11369</v>
      </c>
      <c r="O78" s="105">
        <f>SUM(O73:O77)</f>
        <v>14914</v>
      </c>
      <c r="P78" s="105">
        <f>SUM(P73:P77)</f>
        <v>14090</v>
      </c>
      <c r="Q78" s="106">
        <f>SUM(Q73:Q77)</f>
        <v>13154</v>
      </c>
      <c r="R78" s="45">
        <f t="shared" si="5"/>
        <v>53527</v>
      </c>
      <c r="S78" s="203"/>
      <c r="T78" s="104">
        <f>SUM(T73:T77)</f>
        <v>13084</v>
      </c>
      <c r="U78" s="105">
        <f>SUM(U73:U77)</f>
        <v>13215</v>
      </c>
      <c r="V78" s="106">
        <v>12746</v>
      </c>
      <c r="W78" s="45">
        <v>39045</v>
      </c>
      <c r="X78" s="268"/>
      <c r="Y78" s="216"/>
      <c r="Z78" s="216"/>
      <c r="AA78" s="216"/>
      <c r="AB78" s="216"/>
    </row>
    <row r="79" spans="1:28" ht="12.65" customHeight="1" x14ac:dyDescent="0.25">
      <c r="A79" s="216"/>
      <c r="B79" s="144"/>
      <c r="C79" s="144"/>
      <c r="D79" s="144"/>
      <c r="E79" s="144"/>
      <c r="F79" s="128"/>
      <c r="G79" s="128"/>
      <c r="H79" s="144"/>
      <c r="I79" s="144"/>
      <c r="J79" s="144"/>
      <c r="K79" s="144"/>
      <c r="L79" s="128"/>
      <c r="M79" s="128"/>
      <c r="N79" s="144"/>
      <c r="O79" s="144"/>
      <c r="P79" s="144"/>
      <c r="Q79" s="144"/>
      <c r="R79" s="128"/>
      <c r="S79" s="128"/>
      <c r="T79" s="144"/>
      <c r="U79" s="144"/>
      <c r="V79" s="144"/>
      <c r="W79" s="128"/>
      <c r="X79" s="216"/>
      <c r="Y79" s="216"/>
      <c r="Z79" s="216"/>
      <c r="AA79" s="216"/>
      <c r="AB79" s="216"/>
    </row>
    <row r="80" spans="1:28" ht="12.65" customHeight="1" x14ac:dyDescent="0.25">
      <c r="A80" s="223" t="s">
        <v>228</v>
      </c>
      <c r="B80" s="398"/>
      <c r="C80" s="365"/>
      <c r="D80" s="365"/>
      <c r="E80" s="365"/>
      <c r="F80" s="351"/>
      <c r="G80" s="31"/>
      <c r="H80" s="398"/>
      <c r="I80" s="365"/>
      <c r="J80" s="365"/>
      <c r="K80" s="365"/>
      <c r="L80" s="351"/>
      <c r="M80" s="34"/>
      <c r="N80" s="398"/>
      <c r="O80" s="365"/>
      <c r="P80" s="365"/>
      <c r="Q80" s="410"/>
      <c r="R80" s="342"/>
      <c r="S80" s="34"/>
      <c r="T80" s="398"/>
      <c r="U80" s="365"/>
      <c r="V80" s="410"/>
      <c r="W80" s="342"/>
      <c r="X80" s="268"/>
      <c r="Y80" s="216"/>
      <c r="Z80" s="216"/>
      <c r="AA80" s="216"/>
      <c r="AB80" s="216"/>
    </row>
    <row r="81" spans="1:28" ht="12.65" customHeight="1" x14ac:dyDescent="0.25">
      <c r="A81" s="330" t="s">
        <v>194</v>
      </c>
      <c r="B81" s="100">
        <v>11599</v>
      </c>
      <c r="C81" s="101">
        <v>8707</v>
      </c>
      <c r="D81" s="101">
        <v>12366</v>
      </c>
      <c r="E81" s="101">
        <v>7872</v>
      </c>
      <c r="F81" s="360">
        <f>SUM(B81:E81)</f>
        <v>40544</v>
      </c>
      <c r="G81" s="36"/>
      <c r="H81" s="100">
        <v>13946</v>
      </c>
      <c r="I81" s="101">
        <v>10932</v>
      </c>
      <c r="J81" s="101">
        <v>4944</v>
      </c>
      <c r="K81" s="101">
        <v>6176</v>
      </c>
      <c r="L81" s="360">
        <f>SUM(H81:K81)</f>
        <v>35998</v>
      </c>
      <c r="M81" s="35"/>
      <c r="N81" s="100">
        <v>12056</v>
      </c>
      <c r="O81" s="101">
        <v>9378</v>
      </c>
      <c r="P81" s="101">
        <v>4718</v>
      </c>
      <c r="Q81" s="102">
        <v>6668</v>
      </c>
      <c r="R81" s="343">
        <f>SUM(N81:Q81)</f>
        <v>32820</v>
      </c>
      <c r="S81" s="35"/>
      <c r="T81" s="100">
        <v>4505</v>
      </c>
      <c r="U81" s="101">
        <v>6192</v>
      </c>
      <c r="V81" s="102">
        <v>134</v>
      </c>
      <c r="W81" s="343">
        <v>10831</v>
      </c>
      <c r="X81" s="268"/>
      <c r="Y81" s="216"/>
      <c r="Z81" s="216"/>
      <c r="AA81" s="216"/>
      <c r="AB81" s="216"/>
    </row>
    <row r="82" spans="1:28" ht="12.65" customHeight="1" x14ac:dyDescent="0.25">
      <c r="A82" s="374" t="s">
        <v>208</v>
      </c>
      <c r="B82" s="87">
        <v>0.04</v>
      </c>
      <c r="C82" s="88">
        <v>0.02</v>
      </c>
      <c r="D82" s="88">
        <v>0.04</v>
      </c>
      <c r="E82" s="88">
        <v>0.02</v>
      </c>
      <c r="F82" s="337">
        <v>0.03</v>
      </c>
      <c r="G82" s="208"/>
      <c r="H82" s="87">
        <v>0.04</v>
      </c>
      <c r="I82" s="88">
        <v>0.02</v>
      </c>
      <c r="J82" s="88">
        <v>0.01</v>
      </c>
      <c r="K82" s="88">
        <v>0.02</v>
      </c>
      <c r="L82" s="337">
        <v>0.02</v>
      </c>
      <c r="M82" s="209"/>
      <c r="N82" s="87">
        <v>0.03</v>
      </c>
      <c r="O82" s="88">
        <v>0.02</v>
      </c>
      <c r="P82" s="88">
        <v>0.01</v>
      </c>
      <c r="Q82" s="89">
        <v>0.02</v>
      </c>
      <c r="R82" s="386">
        <v>0.02</v>
      </c>
      <c r="S82" s="209"/>
      <c r="T82" s="87">
        <v>0.01</v>
      </c>
      <c r="U82" s="88">
        <v>0.01</v>
      </c>
      <c r="V82" s="89">
        <v>0</v>
      </c>
      <c r="W82" s="386">
        <v>0.01</v>
      </c>
      <c r="X82" s="268"/>
      <c r="Y82" s="216"/>
      <c r="Z82" s="216"/>
      <c r="AA82" s="216"/>
      <c r="AB82" s="216"/>
    </row>
    <row r="83" spans="1:28" ht="12.65" customHeight="1" x14ac:dyDescent="0.25">
      <c r="A83" s="328" t="s">
        <v>196</v>
      </c>
      <c r="B83" s="90">
        <v>542</v>
      </c>
      <c r="C83" s="91">
        <v>847</v>
      </c>
      <c r="D83" s="91">
        <v>411</v>
      </c>
      <c r="E83" s="91">
        <v>1512</v>
      </c>
      <c r="F83" s="338">
        <f>SUM(B83:E83)</f>
        <v>3312</v>
      </c>
      <c r="G83" s="8"/>
      <c r="H83" s="90">
        <v>1149</v>
      </c>
      <c r="I83" s="91">
        <v>2870</v>
      </c>
      <c r="J83" s="91">
        <v>1411</v>
      </c>
      <c r="K83" s="91">
        <v>1039</v>
      </c>
      <c r="L83" s="338">
        <f>SUM(H83:K83)</f>
        <v>6469</v>
      </c>
      <c r="M83" s="7"/>
      <c r="N83" s="90">
        <v>1729</v>
      </c>
      <c r="O83" s="91">
        <v>647</v>
      </c>
      <c r="P83" s="91">
        <v>395</v>
      </c>
      <c r="Q83" s="103">
        <v>750</v>
      </c>
      <c r="R83" s="344">
        <f>SUM(N83:Q83)</f>
        <v>3521</v>
      </c>
      <c r="S83" s="7"/>
      <c r="T83" s="90">
        <v>331</v>
      </c>
      <c r="U83" s="91">
        <v>668</v>
      </c>
      <c r="V83" s="103">
        <v>2397</v>
      </c>
      <c r="W83" s="344">
        <v>3396</v>
      </c>
      <c r="X83" s="268"/>
      <c r="Y83" s="216"/>
      <c r="Z83" s="216"/>
      <c r="AA83" s="216"/>
      <c r="AB83" s="216"/>
    </row>
    <row r="84" spans="1:28" ht="12.65" customHeight="1" x14ac:dyDescent="0.25">
      <c r="A84" s="374" t="s">
        <v>208</v>
      </c>
      <c r="B84" s="87">
        <v>0.01</v>
      </c>
      <c r="C84" s="88">
        <v>0.01</v>
      </c>
      <c r="D84" s="88">
        <v>0.01</v>
      </c>
      <c r="E84" s="88">
        <v>0.02</v>
      </c>
      <c r="F84" s="337">
        <v>0.01</v>
      </c>
      <c r="G84" s="14"/>
      <c r="H84" s="87">
        <v>0.01</v>
      </c>
      <c r="I84" s="88">
        <v>0.03</v>
      </c>
      <c r="J84" s="88">
        <v>0.01</v>
      </c>
      <c r="K84" s="88">
        <v>0.01</v>
      </c>
      <c r="L84" s="337">
        <v>0.02</v>
      </c>
      <c r="M84" s="13"/>
      <c r="N84" s="87">
        <v>0.02</v>
      </c>
      <c r="O84" s="88">
        <v>0.02</v>
      </c>
      <c r="P84" s="88">
        <v>0.01</v>
      </c>
      <c r="Q84" s="89">
        <v>0.01</v>
      </c>
      <c r="R84" s="386">
        <v>0.01</v>
      </c>
      <c r="S84" s="13"/>
      <c r="T84" s="87">
        <v>0</v>
      </c>
      <c r="U84" s="88">
        <v>0.01</v>
      </c>
      <c r="V84" s="89">
        <v>0.02</v>
      </c>
      <c r="W84" s="386">
        <v>0.01</v>
      </c>
      <c r="X84" s="268"/>
      <c r="Y84" s="216"/>
      <c r="Z84" s="216"/>
      <c r="AA84" s="216"/>
      <c r="AB84" s="216"/>
    </row>
    <row r="85" spans="1:28" ht="12.65" customHeight="1" x14ac:dyDescent="0.25">
      <c r="A85" s="328" t="s">
        <v>197</v>
      </c>
      <c r="B85" s="90">
        <v>4258</v>
      </c>
      <c r="C85" s="91">
        <v>2337</v>
      </c>
      <c r="D85" s="91">
        <v>2483</v>
      </c>
      <c r="E85" s="91">
        <v>2485</v>
      </c>
      <c r="F85" s="338">
        <f>SUM(B85:E85)</f>
        <v>11563</v>
      </c>
      <c r="G85" s="8"/>
      <c r="H85" s="90">
        <v>2108</v>
      </c>
      <c r="I85" s="91">
        <v>2863</v>
      </c>
      <c r="J85" s="91">
        <v>868</v>
      </c>
      <c r="K85" s="91">
        <v>3904</v>
      </c>
      <c r="L85" s="338">
        <f>SUM(H85:K85)</f>
        <v>9743</v>
      </c>
      <c r="M85" s="7"/>
      <c r="N85" s="90">
        <v>1996</v>
      </c>
      <c r="O85" s="91">
        <v>2787</v>
      </c>
      <c r="P85" s="91">
        <v>557</v>
      </c>
      <c r="Q85" s="103">
        <v>2568</v>
      </c>
      <c r="R85" s="344">
        <f>SUM(N85:Q85)</f>
        <v>7908</v>
      </c>
      <c r="S85" s="7"/>
      <c r="T85" s="90">
        <v>4105</v>
      </c>
      <c r="U85" s="91">
        <v>4889</v>
      </c>
      <c r="V85" s="103">
        <v>4949</v>
      </c>
      <c r="W85" s="344">
        <v>13943</v>
      </c>
      <c r="X85" s="268"/>
      <c r="Y85" s="216"/>
      <c r="Z85" s="216"/>
      <c r="AA85" s="216"/>
      <c r="AB85" s="216"/>
    </row>
    <row r="86" spans="1:28" ht="12.65" customHeight="1" x14ac:dyDescent="0.25">
      <c r="A86" s="374" t="s">
        <v>208</v>
      </c>
      <c r="B86" s="87">
        <v>7.0000000000000007E-2</v>
      </c>
      <c r="C86" s="88">
        <v>0.03</v>
      </c>
      <c r="D86" s="88">
        <v>0.04</v>
      </c>
      <c r="E86" s="88">
        <v>0.03</v>
      </c>
      <c r="F86" s="337">
        <v>0.04</v>
      </c>
      <c r="G86" s="14"/>
      <c r="H86" s="87">
        <v>0.03</v>
      </c>
      <c r="I86" s="88">
        <v>0.03</v>
      </c>
      <c r="J86" s="88">
        <v>0.01</v>
      </c>
      <c r="K86" s="88">
        <v>0.05</v>
      </c>
      <c r="L86" s="412">
        <v>0</v>
      </c>
      <c r="M86" s="13"/>
      <c r="N86" s="87">
        <v>0.03</v>
      </c>
      <c r="O86" s="88">
        <v>0.03</v>
      </c>
      <c r="P86" s="88">
        <v>0.01</v>
      </c>
      <c r="Q86" s="89">
        <v>0.03</v>
      </c>
      <c r="R86" s="386">
        <v>0.02</v>
      </c>
      <c r="S86" s="13"/>
      <c r="T86" s="87">
        <v>0.06</v>
      </c>
      <c r="U86" s="88">
        <v>0.06</v>
      </c>
      <c r="V86" s="89">
        <v>7.0000000000000007E-2</v>
      </c>
      <c r="W86" s="386">
        <v>0.06</v>
      </c>
      <c r="X86" s="268"/>
      <c r="Y86" s="216"/>
      <c r="Z86" s="216"/>
      <c r="AA86" s="216"/>
      <c r="AB86" s="216"/>
    </row>
    <row r="87" spans="1:28" ht="12.65" customHeight="1" x14ac:dyDescent="0.25">
      <c r="A87" s="330" t="s">
        <v>198</v>
      </c>
      <c r="B87" s="132" t="s">
        <v>79</v>
      </c>
      <c r="C87" s="133" t="s">
        <v>79</v>
      </c>
      <c r="D87" s="91">
        <v>1013</v>
      </c>
      <c r="E87" s="91">
        <v>2701</v>
      </c>
      <c r="F87" s="338">
        <f>SUM(D87:E87)</f>
        <v>3714</v>
      </c>
      <c r="G87" s="8"/>
      <c r="H87" s="90">
        <v>2490</v>
      </c>
      <c r="I87" s="91">
        <v>1219</v>
      </c>
      <c r="J87" s="91">
        <v>1183</v>
      </c>
      <c r="K87" s="91">
        <v>1673</v>
      </c>
      <c r="L87" s="338">
        <f>SUM(H87:K87)</f>
        <v>6565</v>
      </c>
      <c r="M87" s="7"/>
      <c r="N87" s="90">
        <v>4727</v>
      </c>
      <c r="O87" s="91">
        <v>2308</v>
      </c>
      <c r="P87" s="91">
        <v>745</v>
      </c>
      <c r="Q87" s="103">
        <v>566</v>
      </c>
      <c r="R87" s="344">
        <f>SUM(N87:Q87)</f>
        <v>8346</v>
      </c>
      <c r="S87" s="7"/>
      <c r="T87" s="90">
        <v>2016</v>
      </c>
      <c r="U87" s="91">
        <v>761</v>
      </c>
      <c r="V87" s="103">
        <v>728</v>
      </c>
      <c r="W87" s="344">
        <v>3505</v>
      </c>
      <c r="X87" s="268"/>
      <c r="Y87" s="216"/>
      <c r="Z87" s="216"/>
      <c r="AA87" s="216"/>
      <c r="AB87" s="216"/>
    </row>
    <row r="88" spans="1:28" ht="12.65" customHeight="1" x14ac:dyDescent="0.25">
      <c r="A88" s="374" t="s">
        <v>208</v>
      </c>
      <c r="B88" s="190" t="s">
        <v>79</v>
      </c>
      <c r="C88" s="191" t="s">
        <v>79</v>
      </c>
      <c r="D88" s="88">
        <v>0.02</v>
      </c>
      <c r="E88" s="88">
        <v>0.05</v>
      </c>
      <c r="F88" s="337">
        <v>0.03</v>
      </c>
      <c r="G88" s="208"/>
      <c r="H88" s="87">
        <v>0.04</v>
      </c>
      <c r="I88" s="88">
        <v>0.01</v>
      </c>
      <c r="J88" s="88">
        <v>0.01</v>
      </c>
      <c r="K88" s="88">
        <v>0.03</v>
      </c>
      <c r="L88" s="337">
        <v>0.02</v>
      </c>
      <c r="M88" s="209"/>
      <c r="N88" s="87">
        <v>7.0000000000000007E-2</v>
      </c>
      <c r="O88" s="88">
        <v>0.02</v>
      </c>
      <c r="P88" s="88">
        <v>0.01</v>
      </c>
      <c r="Q88" s="89">
        <v>0.01</v>
      </c>
      <c r="R88" s="386">
        <v>0.02</v>
      </c>
      <c r="S88" s="209"/>
      <c r="T88" s="87">
        <v>0.03</v>
      </c>
      <c r="U88" s="88">
        <v>0.01</v>
      </c>
      <c r="V88" s="89">
        <v>0.01</v>
      </c>
      <c r="W88" s="386">
        <v>0.01</v>
      </c>
      <c r="X88" s="268"/>
      <c r="Y88" s="216"/>
      <c r="Z88" s="216"/>
      <c r="AA88" s="216"/>
      <c r="AB88" s="216"/>
    </row>
    <row r="89" spans="1:28" ht="12.65" customHeight="1" x14ac:dyDescent="0.25">
      <c r="A89" s="330" t="s">
        <v>199</v>
      </c>
      <c r="B89" s="90">
        <v>2249</v>
      </c>
      <c r="C89" s="91">
        <v>3502</v>
      </c>
      <c r="D89" s="91">
        <v>3814</v>
      </c>
      <c r="E89" s="91">
        <v>1060</v>
      </c>
      <c r="F89" s="338">
        <f>SUM(B89:E89)</f>
        <v>10625</v>
      </c>
      <c r="G89" s="8"/>
      <c r="H89" s="90">
        <v>389</v>
      </c>
      <c r="I89" s="91">
        <v>211</v>
      </c>
      <c r="J89" s="91">
        <v>151</v>
      </c>
      <c r="K89" s="91">
        <v>196</v>
      </c>
      <c r="L89" s="338">
        <f>SUM(H89:K89)</f>
        <v>947</v>
      </c>
      <c r="M89" s="7"/>
      <c r="N89" s="90">
        <v>285</v>
      </c>
      <c r="O89" s="91">
        <v>2362</v>
      </c>
      <c r="P89" s="91">
        <v>12138</v>
      </c>
      <c r="Q89" s="103">
        <v>2211</v>
      </c>
      <c r="R89" s="344">
        <f>SUM(N89:Q89)</f>
        <v>16996</v>
      </c>
      <c r="S89" s="7"/>
      <c r="T89" s="90">
        <v>1775</v>
      </c>
      <c r="U89" s="91">
        <v>595</v>
      </c>
      <c r="V89" s="103">
        <v>1523</v>
      </c>
      <c r="W89" s="344">
        <v>3893</v>
      </c>
      <c r="X89" s="268"/>
      <c r="Y89" s="216"/>
      <c r="Z89" s="216"/>
      <c r="AA89" s="216"/>
      <c r="AB89" s="216"/>
    </row>
    <row r="90" spans="1:28" ht="12.65" customHeight="1" x14ac:dyDescent="0.25">
      <c r="A90" s="374" t="s">
        <v>208</v>
      </c>
      <c r="B90" s="87">
        <v>0.12</v>
      </c>
      <c r="C90" s="88">
        <v>0.1</v>
      </c>
      <c r="D90" s="88">
        <v>0.19</v>
      </c>
      <c r="E90" s="88">
        <v>0.05</v>
      </c>
      <c r="F90" s="337">
        <v>0.1</v>
      </c>
      <c r="G90" s="208"/>
      <c r="H90" s="87">
        <v>0.02</v>
      </c>
      <c r="I90" s="88">
        <v>0.03</v>
      </c>
      <c r="J90" s="88">
        <v>0.02</v>
      </c>
      <c r="K90" s="88">
        <v>0.03</v>
      </c>
      <c r="L90" s="337">
        <v>0.02</v>
      </c>
      <c r="M90" s="209"/>
      <c r="N90" s="87">
        <v>0.04</v>
      </c>
      <c r="O90" s="88">
        <v>0.05</v>
      </c>
      <c r="P90" s="88">
        <v>0.32</v>
      </c>
      <c r="Q90" s="89">
        <v>0.05</v>
      </c>
      <c r="R90" s="386">
        <v>0.08</v>
      </c>
      <c r="S90" s="209"/>
      <c r="T90" s="87">
        <v>0.04</v>
      </c>
      <c r="U90" s="88">
        <v>0.01</v>
      </c>
      <c r="V90" s="89">
        <v>0.04</v>
      </c>
      <c r="W90" s="386">
        <v>0.03</v>
      </c>
      <c r="X90" s="268"/>
      <c r="Y90" s="216"/>
      <c r="Z90" s="216"/>
      <c r="AA90" s="216"/>
      <c r="AB90" s="216"/>
    </row>
    <row r="91" spans="1:28" ht="12.65" customHeight="1" x14ac:dyDescent="0.25">
      <c r="A91" s="330" t="s">
        <v>220</v>
      </c>
      <c r="B91" s="90">
        <v>671</v>
      </c>
      <c r="C91" s="91">
        <v>1548</v>
      </c>
      <c r="D91" s="91">
        <v>569</v>
      </c>
      <c r="E91" s="91">
        <v>1608</v>
      </c>
      <c r="F91" s="338">
        <f>SUM(B91:E91)</f>
        <v>4396</v>
      </c>
      <c r="G91" s="8"/>
      <c r="H91" s="90">
        <v>375</v>
      </c>
      <c r="I91" s="91">
        <v>122</v>
      </c>
      <c r="J91" s="91">
        <v>210</v>
      </c>
      <c r="K91" s="91">
        <v>467</v>
      </c>
      <c r="L91" s="338">
        <f>SUM(H91:K91)</f>
        <v>1174</v>
      </c>
      <c r="M91" s="7"/>
      <c r="N91" s="90">
        <v>233</v>
      </c>
      <c r="O91" s="91">
        <v>259</v>
      </c>
      <c r="P91" s="91">
        <v>614</v>
      </c>
      <c r="Q91" s="103">
        <v>-134</v>
      </c>
      <c r="R91" s="344">
        <f>SUM(N91:Q91)</f>
        <v>972</v>
      </c>
      <c r="S91" s="7"/>
      <c r="T91" s="90">
        <v>1461</v>
      </c>
      <c r="U91" s="91">
        <v>796</v>
      </c>
      <c r="V91" s="103">
        <v>813</v>
      </c>
      <c r="W91" s="344">
        <v>3070</v>
      </c>
      <c r="X91" s="268"/>
      <c r="Y91" s="216"/>
      <c r="Z91" s="216"/>
      <c r="AA91" s="216"/>
      <c r="AB91" s="216"/>
    </row>
    <row r="92" spans="1:28" ht="12.65" customHeight="1" x14ac:dyDescent="0.25">
      <c r="A92" s="374" t="s">
        <v>208</v>
      </c>
      <c r="B92" s="399" t="s">
        <v>79</v>
      </c>
      <c r="C92" s="400" t="s">
        <v>79</v>
      </c>
      <c r="D92" s="400" t="s">
        <v>79</v>
      </c>
      <c r="E92" s="400" t="s">
        <v>79</v>
      </c>
      <c r="F92" s="411" t="s">
        <v>79</v>
      </c>
      <c r="G92" s="208"/>
      <c r="H92" s="399" t="s">
        <v>79</v>
      </c>
      <c r="I92" s="400" t="s">
        <v>79</v>
      </c>
      <c r="J92" s="400" t="s">
        <v>79</v>
      </c>
      <c r="K92" s="400" t="s">
        <v>79</v>
      </c>
      <c r="L92" s="411" t="s">
        <v>79</v>
      </c>
      <c r="M92" s="209"/>
      <c r="N92" s="399" t="s">
        <v>79</v>
      </c>
      <c r="O92" s="400" t="s">
        <v>79</v>
      </c>
      <c r="P92" s="400" t="s">
        <v>79</v>
      </c>
      <c r="Q92" s="609" t="s">
        <v>79</v>
      </c>
      <c r="R92" s="414" t="s">
        <v>79</v>
      </c>
      <c r="S92" s="209"/>
      <c r="T92" s="399" t="s">
        <v>79</v>
      </c>
      <c r="U92" s="400" t="s">
        <v>79</v>
      </c>
      <c r="V92" s="609" t="s">
        <v>79</v>
      </c>
      <c r="W92" s="414" t="s">
        <v>79</v>
      </c>
      <c r="X92" s="268"/>
      <c r="Y92" s="216"/>
      <c r="Z92" s="216"/>
      <c r="AA92" s="216"/>
      <c r="AB92" s="216"/>
    </row>
    <row r="93" spans="1:28" ht="12.65" customHeight="1" x14ac:dyDescent="0.25">
      <c r="A93" s="223" t="s">
        <v>229</v>
      </c>
      <c r="B93" s="104">
        <v>19319</v>
      </c>
      <c r="C93" s="105">
        <v>16941</v>
      </c>
      <c r="D93" s="105">
        <v>20656</v>
      </c>
      <c r="E93" s="105">
        <v>17238</v>
      </c>
      <c r="F93" s="357">
        <f>SUM(B93:E93)</f>
        <v>74154</v>
      </c>
      <c r="G93" s="189"/>
      <c r="H93" s="104">
        <v>20457</v>
      </c>
      <c r="I93" s="105">
        <v>18217</v>
      </c>
      <c r="J93" s="105">
        <v>8767</v>
      </c>
      <c r="K93" s="106">
        <v>13455</v>
      </c>
      <c r="L93" s="345">
        <f>SUM(H93:K93)</f>
        <v>60896</v>
      </c>
      <c r="M93" s="215"/>
      <c r="N93" s="104">
        <v>21026</v>
      </c>
      <c r="O93" s="105">
        <v>17741</v>
      </c>
      <c r="P93" s="105">
        <v>19167</v>
      </c>
      <c r="Q93" s="106">
        <v>12629</v>
      </c>
      <c r="R93" s="415">
        <f>SUM(N93:Q93)</f>
        <v>70563</v>
      </c>
      <c r="S93" s="215"/>
      <c r="T93" s="104">
        <v>14193</v>
      </c>
      <c r="U93" s="105">
        <v>13901</v>
      </c>
      <c r="V93" s="106">
        <v>10544</v>
      </c>
      <c r="W93" s="415">
        <v>38638</v>
      </c>
      <c r="X93" s="268"/>
      <c r="Y93" s="216"/>
      <c r="Z93" s="216"/>
      <c r="AA93" s="216"/>
      <c r="AB93" s="216"/>
    </row>
    <row r="94" spans="1:28" ht="12.65" customHeight="1" x14ac:dyDescent="0.25">
      <c r="A94" s="216"/>
      <c r="B94" s="144"/>
      <c r="C94" s="144"/>
      <c r="D94" s="144"/>
      <c r="E94" s="144"/>
      <c r="F94" s="128"/>
      <c r="G94" s="128"/>
      <c r="H94" s="144"/>
      <c r="I94" s="144"/>
      <c r="J94" s="144"/>
      <c r="K94" s="144"/>
      <c r="L94" s="128"/>
      <c r="M94" s="128"/>
      <c r="N94" s="144"/>
      <c r="O94" s="144"/>
      <c r="P94" s="144"/>
      <c r="Q94" s="144"/>
      <c r="R94" s="128"/>
      <c r="S94" s="128"/>
      <c r="T94" s="144"/>
      <c r="U94" s="144"/>
      <c r="V94" s="144"/>
      <c r="W94" s="128"/>
      <c r="X94" s="216"/>
      <c r="Y94" s="216"/>
      <c r="Z94" s="216"/>
      <c r="AA94" s="216"/>
      <c r="AB94" s="216"/>
    </row>
    <row r="95" spans="1:28" ht="12.65" customHeight="1" x14ac:dyDescent="0.25">
      <c r="A95" s="223" t="s">
        <v>230</v>
      </c>
      <c r="B95" s="398"/>
      <c r="C95" s="365"/>
      <c r="D95" s="365"/>
      <c r="E95" s="365"/>
      <c r="F95" s="351"/>
      <c r="G95" s="31"/>
      <c r="H95" s="398"/>
      <c r="I95" s="365"/>
      <c r="J95" s="365"/>
      <c r="K95" s="365"/>
      <c r="L95" s="351"/>
      <c r="M95" s="34"/>
      <c r="N95" s="398"/>
      <c r="O95" s="365"/>
      <c r="P95" s="365"/>
      <c r="Q95" s="410"/>
      <c r="R95" s="342"/>
      <c r="S95" s="34"/>
      <c r="T95" s="398"/>
      <c r="U95" s="365"/>
      <c r="V95" s="410"/>
      <c r="W95" s="342"/>
      <c r="X95" s="268"/>
      <c r="Y95" s="216"/>
      <c r="Z95" s="216"/>
      <c r="AA95" s="216"/>
      <c r="AB95" s="216"/>
    </row>
    <row r="96" spans="1:28" ht="12.65" customHeight="1" x14ac:dyDescent="0.25">
      <c r="A96" s="330" t="s">
        <v>194</v>
      </c>
      <c r="B96" s="100">
        <v>4216</v>
      </c>
      <c r="C96" s="101">
        <v>5985</v>
      </c>
      <c r="D96" s="101">
        <v>7313</v>
      </c>
      <c r="E96" s="101">
        <v>6917</v>
      </c>
      <c r="F96" s="360">
        <f>SUM(B96:E96)</f>
        <v>24431</v>
      </c>
      <c r="G96" s="36"/>
      <c r="H96" s="100">
        <v>6311</v>
      </c>
      <c r="I96" s="101">
        <v>5843</v>
      </c>
      <c r="J96" s="101">
        <v>7570</v>
      </c>
      <c r="K96" s="101">
        <v>6961</v>
      </c>
      <c r="L96" s="360">
        <f>SUM(H96:K96)</f>
        <v>26685</v>
      </c>
      <c r="M96" s="35"/>
      <c r="N96" s="100">
        <v>7258</v>
      </c>
      <c r="O96" s="101">
        <v>6208</v>
      </c>
      <c r="P96" s="101">
        <v>7078</v>
      </c>
      <c r="Q96" s="102">
        <v>6801</v>
      </c>
      <c r="R96" s="343">
        <f>SUM(N96:Q96)</f>
        <v>27345</v>
      </c>
      <c r="S96" s="35"/>
      <c r="T96" s="100">
        <v>6665</v>
      </c>
      <c r="U96" s="101">
        <v>5625</v>
      </c>
      <c r="V96" s="102">
        <v>7552</v>
      </c>
      <c r="W96" s="343">
        <v>19842</v>
      </c>
      <c r="X96" s="268"/>
      <c r="Y96" s="216"/>
      <c r="Z96" s="216"/>
      <c r="AA96" s="216"/>
      <c r="AB96" s="216"/>
    </row>
    <row r="97" spans="1:28" ht="12.65" customHeight="1" x14ac:dyDescent="0.25">
      <c r="A97" s="374" t="s">
        <v>208</v>
      </c>
      <c r="B97" s="87">
        <v>0.01</v>
      </c>
      <c r="C97" s="88">
        <v>0.02</v>
      </c>
      <c r="D97" s="88">
        <v>0.02</v>
      </c>
      <c r="E97" s="88">
        <v>0.02</v>
      </c>
      <c r="F97" s="337">
        <v>0.02</v>
      </c>
      <c r="G97" s="208"/>
      <c r="H97" s="87">
        <v>0.02</v>
      </c>
      <c r="I97" s="88">
        <v>0.01</v>
      </c>
      <c r="J97" s="88">
        <v>0.02</v>
      </c>
      <c r="K97" s="88">
        <v>0.02</v>
      </c>
      <c r="L97" s="337">
        <v>0.02</v>
      </c>
      <c r="M97" s="209"/>
      <c r="N97" s="87">
        <v>0.02</v>
      </c>
      <c r="O97" s="88">
        <v>0.01</v>
      </c>
      <c r="P97" s="88">
        <v>0.02</v>
      </c>
      <c r="Q97" s="89">
        <v>0.02</v>
      </c>
      <c r="R97" s="386">
        <v>0.02</v>
      </c>
      <c r="S97" s="209"/>
      <c r="T97" s="87">
        <v>0.02</v>
      </c>
      <c r="U97" s="88">
        <v>0.01</v>
      </c>
      <c r="V97" s="89">
        <v>0.02</v>
      </c>
      <c r="W97" s="386">
        <v>0.02</v>
      </c>
      <c r="X97" s="268"/>
      <c r="Y97" s="216"/>
      <c r="Z97" s="216"/>
      <c r="AA97" s="216"/>
      <c r="AB97" s="216"/>
    </row>
    <row r="98" spans="1:28" ht="12.65" customHeight="1" x14ac:dyDescent="0.25">
      <c r="A98" s="328" t="s">
        <v>196</v>
      </c>
      <c r="B98" s="90">
        <v>263</v>
      </c>
      <c r="C98" s="91">
        <v>370</v>
      </c>
      <c r="D98" s="91">
        <v>387</v>
      </c>
      <c r="E98" s="91">
        <v>1638</v>
      </c>
      <c r="F98" s="338">
        <f>SUM(B98:E98)</f>
        <v>2658</v>
      </c>
      <c r="G98" s="8"/>
      <c r="H98" s="90">
        <v>393</v>
      </c>
      <c r="I98" s="91">
        <v>435</v>
      </c>
      <c r="J98" s="91">
        <v>532</v>
      </c>
      <c r="K98" s="91">
        <v>476</v>
      </c>
      <c r="L98" s="338">
        <f>SUM(H98:K98)</f>
        <v>1836</v>
      </c>
      <c r="M98" s="7"/>
      <c r="N98" s="90">
        <v>287</v>
      </c>
      <c r="O98" s="91">
        <v>517</v>
      </c>
      <c r="P98" s="91">
        <v>437</v>
      </c>
      <c r="Q98" s="103">
        <v>546</v>
      </c>
      <c r="R98" s="344">
        <f>SUM(N98:Q98)</f>
        <v>1787</v>
      </c>
      <c r="S98" s="7"/>
      <c r="T98" s="90">
        <v>331</v>
      </c>
      <c r="U98" s="91">
        <v>291</v>
      </c>
      <c r="V98" s="103">
        <v>90</v>
      </c>
      <c r="W98" s="344">
        <v>712</v>
      </c>
      <c r="X98" s="268"/>
      <c r="Y98" s="216"/>
      <c r="Z98" s="216"/>
      <c r="AA98" s="216"/>
      <c r="AB98" s="216"/>
    </row>
    <row r="99" spans="1:28" ht="12.65" customHeight="1" x14ac:dyDescent="0.25">
      <c r="A99" s="374" t="s">
        <v>208</v>
      </c>
      <c r="B99" s="87">
        <v>0</v>
      </c>
      <c r="C99" s="88">
        <v>0</v>
      </c>
      <c r="D99" s="88">
        <v>0.01</v>
      </c>
      <c r="E99" s="88">
        <v>0.02</v>
      </c>
      <c r="F99" s="417" t="s">
        <v>231</v>
      </c>
      <c r="G99" s="14"/>
      <c r="H99" s="87">
        <v>0</v>
      </c>
      <c r="I99" s="88">
        <v>0</v>
      </c>
      <c r="J99" s="88">
        <v>0.01</v>
      </c>
      <c r="K99" s="88">
        <v>0</v>
      </c>
      <c r="L99" s="417" t="s">
        <v>231</v>
      </c>
      <c r="M99" s="13"/>
      <c r="N99" s="87">
        <v>0</v>
      </c>
      <c r="O99" s="88">
        <v>0.01</v>
      </c>
      <c r="P99" s="88">
        <v>0.01</v>
      </c>
      <c r="Q99" s="89">
        <v>0</v>
      </c>
      <c r="R99" s="416" t="s">
        <v>231</v>
      </c>
      <c r="S99" s="13"/>
      <c r="T99" s="87">
        <v>0</v>
      </c>
      <c r="U99" s="88">
        <v>0</v>
      </c>
      <c r="V99" s="89">
        <v>0</v>
      </c>
      <c r="W99" s="416">
        <v>0</v>
      </c>
      <c r="X99" s="268"/>
      <c r="Y99" s="216"/>
      <c r="Z99" s="216"/>
      <c r="AA99" s="216"/>
      <c r="AB99" s="216"/>
    </row>
    <row r="100" spans="1:28" ht="12.65" customHeight="1" x14ac:dyDescent="0.25">
      <c r="A100" s="328" t="s">
        <v>197</v>
      </c>
      <c r="B100" s="90">
        <v>181</v>
      </c>
      <c r="C100" s="91">
        <v>299</v>
      </c>
      <c r="D100" s="91">
        <v>127</v>
      </c>
      <c r="E100" s="91">
        <v>908</v>
      </c>
      <c r="F100" s="338">
        <f>SUM(B100:E100)</f>
        <v>1515</v>
      </c>
      <c r="G100" s="8"/>
      <c r="H100" s="90">
        <v>381</v>
      </c>
      <c r="I100" s="91">
        <v>581</v>
      </c>
      <c r="J100" s="91">
        <v>617</v>
      </c>
      <c r="K100" s="91">
        <v>595</v>
      </c>
      <c r="L100" s="338">
        <f>SUM(H100:K100)</f>
        <v>2174</v>
      </c>
      <c r="M100" s="7"/>
      <c r="N100" s="90">
        <v>495</v>
      </c>
      <c r="O100" s="91">
        <v>703</v>
      </c>
      <c r="P100" s="91">
        <v>525</v>
      </c>
      <c r="Q100" s="103">
        <v>604</v>
      </c>
      <c r="R100" s="344">
        <f>SUM(N100:Q100)</f>
        <v>2327</v>
      </c>
      <c r="S100" s="7"/>
      <c r="T100" s="90">
        <v>451</v>
      </c>
      <c r="U100" s="91">
        <v>424</v>
      </c>
      <c r="V100" s="103">
        <v>374</v>
      </c>
      <c r="W100" s="344">
        <v>1249</v>
      </c>
      <c r="X100" s="268"/>
      <c r="Y100" s="216"/>
      <c r="Z100" s="216"/>
      <c r="AA100" s="216"/>
      <c r="AB100" s="216"/>
    </row>
    <row r="101" spans="1:28" ht="12.65" customHeight="1" x14ac:dyDescent="0.25">
      <c r="A101" s="374" t="s">
        <v>208</v>
      </c>
      <c r="B101" s="87">
        <v>0</v>
      </c>
      <c r="C101" s="88">
        <v>0</v>
      </c>
      <c r="D101" s="88">
        <v>0</v>
      </c>
      <c r="E101" s="88">
        <v>0.01</v>
      </c>
      <c r="F101" s="417" t="s">
        <v>231</v>
      </c>
      <c r="G101" s="14"/>
      <c r="H101" s="87">
        <v>0.01</v>
      </c>
      <c r="I101" s="88">
        <v>0.01</v>
      </c>
      <c r="J101" s="88">
        <v>0.01</v>
      </c>
      <c r="K101" s="88">
        <v>0.01</v>
      </c>
      <c r="L101" s="337">
        <v>0.01</v>
      </c>
      <c r="M101" s="13"/>
      <c r="N101" s="87">
        <v>0.01</v>
      </c>
      <c r="O101" s="88">
        <v>0.01</v>
      </c>
      <c r="P101" s="88">
        <v>0.01</v>
      </c>
      <c r="Q101" s="89">
        <v>0.01</v>
      </c>
      <c r="R101" s="386">
        <v>0.01</v>
      </c>
      <c r="S101" s="13"/>
      <c r="T101" s="87">
        <v>0.01</v>
      </c>
      <c r="U101" s="88">
        <v>0</v>
      </c>
      <c r="V101" s="89">
        <v>0.01</v>
      </c>
      <c r="W101" s="386">
        <v>0.01</v>
      </c>
      <c r="X101" s="268"/>
      <c r="Y101" s="216"/>
      <c r="Z101" s="216"/>
      <c r="AA101" s="216"/>
      <c r="AB101" s="216"/>
    </row>
    <row r="102" spans="1:28" ht="12.65" customHeight="1" x14ac:dyDescent="0.25">
      <c r="A102" s="330" t="s">
        <v>198</v>
      </c>
      <c r="B102" s="132" t="s">
        <v>79</v>
      </c>
      <c r="C102" s="133" t="s">
        <v>79</v>
      </c>
      <c r="D102" s="91">
        <v>0</v>
      </c>
      <c r="E102" s="91">
        <v>0</v>
      </c>
      <c r="F102" s="338">
        <v>0</v>
      </c>
      <c r="G102" s="8"/>
      <c r="H102" s="90">
        <v>0</v>
      </c>
      <c r="I102" s="91">
        <v>367</v>
      </c>
      <c r="J102" s="91">
        <v>302</v>
      </c>
      <c r="K102" s="91">
        <v>813</v>
      </c>
      <c r="L102" s="338">
        <f>SUM(H102:K102)</f>
        <v>1482</v>
      </c>
      <c r="M102" s="7"/>
      <c r="N102" s="90">
        <v>900</v>
      </c>
      <c r="O102" s="91">
        <v>576</v>
      </c>
      <c r="P102" s="91">
        <v>1035</v>
      </c>
      <c r="Q102" s="103">
        <v>1113</v>
      </c>
      <c r="R102" s="344">
        <f>SUM(N102:Q102)</f>
        <v>3624</v>
      </c>
      <c r="S102" s="7"/>
      <c r="T102" s="90">
        <v>836</v>
      </c>
      <c r="U102" s="91">
        <v>979</v>
      </c>
      <c r="V102" s="103">
        <v>775</v>
      </c>
      <c r="W102" s="344">
        <v>2590</v>
      </c>
      <c r="X102" s="268"/>
      <c r="Y102" s="216"/>
      <c r="Z102" s="216"/>
      <c r="AA102" s="216"/>
      <c r="AB102" s="216"/>
    </row>
    <row r="103" spans="1:28" ht="12.65" customHeight="1" x14ac:dyDescent="0.25">
      <c r="A103" s="374" t="s">
        <v>208</v>
      </c>
      <c r="B103" s="190" t="s">
        <v>79</v>
      </c>
      <c r="C103" s="191" t="s">
        <v>79</v>
      </c>
      <c r="D103" s="88">
        <v>0</v>
      </c>
      <c r="E103" s="88">
        <v>0</v>
      </c>
      <c r="F103" s="417" t="s">
        <v>231</v>
      </c>
      <c r="G103" s="208"/>
      <c r="H103" s="87">
        <v>0</v>
      </c>
      <c r="I103" s="88">
        <v>0</v>
      </c>
      <c r="J103" s="88">
        <v>0</v>
      </c>
      <c r="K103" s="88">
        <v>0.01</v>
      </c>
      <c r="L103" s="417" t="s">
        <v>231</v>
      </c>
      <c r="M103" s="209"/>
      <c r="N103" s="87">
        <v>0.01</v>
      </c>
      <c r="O103" s="88">
        <v>0</v>
      </c>
      <c r="P103" s="88">
        <v>0.01</v>
      </c>
      <c r="Q103" s="89">
        <v>0.02</v>
      </c>
      <c r="R103" s="386">
        <v>0.01</v>
      </c>
      <c r="S103" s="209"/>
      <c r="T103" s="87">
        <v>0.01</v>
      </c>
      <c r="U103" s="88">
        <v>0.01</v>
      </c>
      <c r="V103" s="89">
        <v>0.01</v>
      </c>
      <c r="W103" s="386">
        <v>0.01</v>
      </c>
      <c r="X103" s="268"/>
      <c r="Y103" s="216"/>
      <c r="Z103" s="216"/>
      <c r="AA103" s="216"/>
      <c r="AB103" s="216"/>
    </row>
    <row r="104" spans="1:28" ht="12.65" customHeight="1" x14ac:dyDescent="0.25">
      <c r="A104" s="330" t="s">
        <v>199</v>
      </c>
      <c r="B104" s="90">
        <v>186</v>
      </c>
      <c r="C104" s="91">
        <v>180</v>
      </c>
      <c r="D104" s="91">
        <v>179</v>
      </c>
      <c r="E104" s="91">
        <v>216</v>
      </c>
      <c r="F104" s="338">
        <f>SUM(B104:E104)</f>
        <v>761</v>
      </c>
      <c r="G104" s="8"/>
      <c r="H104" s="90">
        <v>230</v>
      </c>
      <c r="I104" s="91">
        <v>64</v>
      </c>
      <c r="J104" s="91">
        <v>59</v>
      </c>
      <c r="K104" s="91">
        <v>92</v>
      </c>
      <c r="L104" s="338">
        <f>SUM(H104:K104)</f>
        <v>445</v>
      </c>
      <c r="M104" s="7"/>
      <c r="N104" s="90">
        <v>90</v>
      </c>
      <c r="O104" s="91">
        <v>871</v>
      </c>
      <c r="P104" s="91">
        <v>1098</v>
      </c>
      <c r="Q104" s="103">
        <v>889</v>
      </c>
      <c r="R104" s="344">
        <f>SUM(N104:Q104)</f>
        <v>2948</v>
      </c>
      <c r="S104" s="7"/>
      <c r="T104" s="90">
        <v>963</v>
      </c>
      <c r="U104" s="91">
        <v>1116</v>
      </c>
      <c r="V104" s="103">
        <v>890</v>
      </c>
      <c r="W104" s="344">
        <v>2969</v>
      </c>
      <c r="X104" s="268"/>
      <c r="Y104" s="216"/>
      <c r="Z104" s="216"/>
      <c r="AA104" s="216"/>
      <c r="AB104" s="216"/>
    </row>
    <row r="105" spans="1:28" ht="12.65" customHeight="1" x14ac:dyDescent="0.25">
      <c r="A105" s="374" t="s">
        <v>208</v>
      </c>
      <c r="B105" s="87">
        <v>0.01</v>
      </c>
      <c r="C105" s="88">
        <v>0.01</v>
      </c>
      <c r="D105" s="88">
        <v>0.01</v>
      </c>
      <c r="E105" s="88">
        <v>0.01</v>
      </c>
      <c r="F105" s="337">
        <v>0.03</v>
      </c>
      <c r="G105" s="208"/>
      <c r="H105" s="87">
        <v>0.01</v>
      </c>
      <c r="I105" s="88">
        <v>0.01</v>
      </c>
      <c r="J105" s="88">
        <v>0.01</v>
      </c>
      <c r="K105" s="88">
        <v>0.01</v>
      </c>
      <c r="L105" s="337">
        <v>0.03</v>
      </c>
      <c r="M105" s="209"/>
      <c r="N105" s="87">
        <v>0.01</v>
      </c>
      <c r="O105" s="88">
        <v>0.02</v>
      </c>
      <c r="P105" s="88">
        <v>0.03</v>
      </c>
      <c r="Q105" s="89">
        <v>0.02</v>
      </c>
      <c r="R105" s="386">
        <v>0.02</v>
      </c>
      <c r="S105" s="209"/>
      <c r="T105" s="87">
        <v>0.02</v>
      </c>
      <c r="U105" s="88">
        <v>0.02</v>
      </c>
      <c r="V105" s="89">
        <v>0.02</v>
      </c>
      <c r="W105" s="386">
        <v>0.02</v>
      </c>
      <c r="X105" s="268"/>
      <c r="Y105" s="216"/>
      <c r="Z105" s="216"/>
      <c r="AA105" s="216"/>
      <c r="AB105" s="216"/>
    </row>
    <row r="106" spans="1:28" ht="12.65" customHeight="1" x14ac:dyDescent="0.25">
      <c r="A106" s="330" t="s">
        <v>220</v>
      </c>
      <c r="B106" s="90">
        <v>3466</v>
      </c>
      <c r="C106" s="91">
        <v>3964</v>
      </c>
      <c r="D106" s="91">
        <v>1562</v>
      </c>
      <c r="E106" s="91">
        <v>1468</v>
      </c>
      <c r="F106" s="338">
        <f>SUM(B106:E106)</f>
        <v>10460</v>
      </c>
      <c r="G106" s="8"/>
      <c r="H106" s="90">
        <v>1618</v>
      </c>
      <c r="I106" s="91">
        <v>1890</v>
      </c>
      <c r="J106" s="91">
        <v>2282</v>
      </c>
      <c r="K106" s="91">
        <v>2439</v>
      </c>
      <c r="L106" s="338">
        <f>SUM(H106:K106)</f>
        <v>8229</v>
      </c>
      <c r="M106" s="7"/>
      <c r="N106" s="90">
        <v>2203</v>
      </c>
      <c r="O106" s="91">
        <v>1813</v>
      </c>
      <c r="P106" s="91">
        <v>2543</v>
      </c>
      <c r="Q106" s="103">
        <v>4062</v>
      </c>
      <c r="R106" s="344">
        <f>SUM(N106:Q106)</f>
        <v>10621</v>
      </c>
      <c r="S106" s="7"/>
      <c r="T106" s="90">
        <v>3225</v>
      </c>
      <c r="U106" s="91">
        <v>2511</v>
      </c>
      <c r="V106" s="103">
        <v>2726</v>
      </c>
      <c r="W106" s="344">
        <v>8462</v>
      </c>
      <c r="X106" s="268"/>
      <c r="Y106" s="216"/>
      <c r="Z106" s="216"/>
      <c r="AA106" s="216"/>
      <c r="AB106" s="216"/>
    </row>
    <row r="107" spans="1:28" ht="12.65" customHeight="1" x14ac:dyDescent="0.25">
      <c r="A107" s="374" t="s">
        <v>208</v>
      </c>
      <c r="B107" s="399" t="s">
        <v>79</v>
      </c>
      <c r="C107" s="400" t="s">
        <v>79</v>
      </c>
      <c r="D107" s="400" t="s">
        <v>79</v>
      </c>
      <c r="E107" s="400" t="s">
        <v>79</v>
      </c>
      <c r="F107" s="411" t="s">
        <v>79</v>
      </c>
      <c r="G107" s="208"/>
      <c r="H107" s="399" t="s">
        <v>79</v>
      </c>
      <c r="I107" s="400" t="s">
        <v>79</v>
      </c>
      <c r="J107" s="400" t="s">
        <v>79</v>
      </c>
      <c r="K107" s="400" t="s">
        <v>79</v>
      </c>
      <c r="L107" s="411" t="s">
        <v>79</v>
      </c>
      <c r="M107" s="209"/>
      <c r="N107" s="399" t="s">
        <v>79</v>
      </c>
      <c r="O107" s="400" t="s">
        <v>79</v>
      </c>
      <c r="P107" s="400" t="s">
        <v>79</v>
      </c>
      <c r="Q107" s="400" t="s">
        <v>79</v>
      </c>
      <c r="R107" s="411" t="s">
        <v>79</v>
      </c>
      <c r="S107" s="209"/>
      <c r="T107" s="399" t="s">
        <v>79</v>
      </c>
      <c r="U107" s="400" t="s">
        <v>79</v>
      </c>
      <c r="V107" s="400" t="s">
        <v>79</v>
      </c>
      <c r="W107" s="411" t="s">
        <v>79</v>
      </c>
      <c r="X107" s="268"/>
      <c r="Y107" s="216"/>
      <c r="Z107" s="216"/>
      <c r="AA107" s="216"/>
      <c r="AB107" s="216"/>
    </row>
    <row r="108" spans="1:28" ht="12.65" customHeight="1" x14ac:dyDescent="0.25">
      <c r="A108" s="223" t="s">
        <v>232</v>
      </c>
      <c r="B108" s="104">
        <v>8312</v>
      </c>
      <c r="C108" s="105">
        <v>10798</v>
      </c>
      <c r="D108" s="105">
        <v>9568</v>
      </c>
      <c r="E108" s="105">
        <v>11147</v>
      </c>
      <c r="F108" s="357">
        <f>SUM(B108:E108)</f>
        <v>39825</v>
      </c>
      <c r="G108" s="189"/>
      <c r="H108" s="104">
        <v>8933</v>
      </c>
      <c r="I108" s="105">
        <v>9180</v>
      </c>
      <c r="J108" s="105">
        <v>11362</v>
      </c>
      <c r="K108" s="106">
        <v>11376</v>
      </c>
      <c r="L108" s="345">
        <f>SUM(H108:K108)</f>
        <v>40851</v>
      </c>
      <c r="M108" s="215"/>
      <c r="N108" s="104">
        <v>11233</v>
      </c>
      <c r="O108" s="105">
        <v>10688</v>
      </c>
      <c r="P108" s="105">
        <v>12716</v>
      </c>
      <c r="Q108" s="106">
        <v>14015</v>
      </c>
      <c r="R108" s="415">
        <f>SUM(N108:Q108)</f>
        <v>48652</v>
      </c>
      <c r="S108" s="215"/>
      <c r="T108" s="104">
        <v>12471</v>
      </c>
      <c r="U108" s="105">
        <v>10946</v>
      </c>
      <c r="V108" s="106">
        <v>12407</v>
      </c>
      <c r="W108" s="415">
        <v>35824</v>
      </c>
      <c r="X108" s="268"/>
      <c r="Y108" s="216"/>
      <c r="Z108" s="216"/>
      <c r="AA108" s="216"/>
      <c r="AB108" s="216"/>
    </row>
    <row r="109" spans="1:28" ht="13.4" customHeight="1" x14ac:dyDescent="0.25">
      <c r="A109" s="216"/>
      <c r="B109" s="257"/>
      <c r="C109" s="257"/>
      <c r="D109" s="257"/>
      <c r="E109" s="257"/>
      <c r="F109" s="257"/>
      <c r="G109" s="216"/>
      <c r="H109" s="257"/>
      <c r="I109" s="257"/>
      <c r="J109" s="257"/>
      <c r="K109" s="257"/>
      <c r="L109" s="257"/>
      <c r="M109" s="216"/>
      <c r="N109" s="257"/>
      <c r="O109" s="257"/>
      <c r="P109" s="257"/>
      <c r="Q109" s="257"/>
      <c r="R109" s="257"/>
      <c r="S109" s="216"/>
      <c r="T109" s="512"/>
      <c r="U109" s="512"/>
      <c r="V109" s="512"/>
      <c r="W109" s="257"/>
      <c r="X109" s="216"/>
      <c r="Y109" s="216"/>
      <c r="Z109" s="216"/>
      <c r="AA109" s="216"/>
      <c r="AB109" s="216"/>
    </row>
    <row r="110" spans="1:28" ht="13.4" customHeight="1" x14ac:dyDescent="0.25">
      <c r="A110" s="660" t="s">
        <v>389</v>
      </c>
      <c r="B110" s="652"/>
      <c r="C110" s="652"/>
      <c r="D110" s="652"/>
      <c r="E110" s="652"/>
      <c r="F110" s="652"/>
      <c r="G110" s="652"/>
      <c r="H110" s="652"/>
      <c r="I110" s="652"/>
      <c r="J110" s="652"/>
      <c r="K110" s="652"/>
      <c r="L110" s="652"/>
      <c r="M110" s="652"/>
      <c r="N110" s="652"/>
      <c r="O110" s="652"/>
      <c r="P110" s="652"/>
      <c r="Q110" s="652"/>
      <c r="R110" s="652"/>
      <c r="S110" s="652"/>
      <c r="T110" s="652"/>
      <c r="U110" s="652"/>
      <c r="V110" s="652"/>
      <c r="W110" s="652"/>
      <c r="X110" s="652"/>
      <c r="Y110" s="652"/>
      <c r="Z110" s="652"/>
      <c r="AA110" s="652"/>
      <c r="AB110" s="652"/>
    </row>
    <row r="111" spans="1:28" ht="16.75" customHeight="1" x14ac:dyDescent="0.25"/>
    <row r="112" spans="1:28"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sheetData>
  <mergeCells count="4">
    <mergeCell ref="A1:A3"/>
    <mergeCell ref="A4:A5"/>
    <mergeCell ref="A38:AB39"/>
    <mergeCell ref="A110:AB110"/>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81"/>
  <sheetViews>
    <sheetView topLeftCell="E22" workbookViewId="0">
      <selection activeCell="X8" sqref="X8"/>
    </sheetView>
  </sheetViews>
  <sheetFormatPr defaultColWidth="13.7265625" defaultRowHeight="12.5" x14ac:dyDescent="0.25"/>
  <cols>
    <col min="1" max="1" width="55.26953125" customWidth="1"/>
    <col min="2" max="5" width="8.7265625" customWidth="1"/>
    <col min="6" max="6" width="9.81640625" bestFit="1" customWidth="1"/>
    <col min="7" max="7" width="0" hidden="1" customWidth="1"/>
    <col min="8" max="11" width="8.7265625" customWidth="1"/>
    <col min="12" max="12" width="9.81640625" bestFit="1" customWidth="1"/>
    <col min="13" max="13" width="0" hidden="1" customWidth="1"/>
    <col min="14" max="17" width="9.26953125" customWidth="1"/>
    <col min="18" max="18" width="9.81640625" customWidth="1"/>
    <col min="19" max="19" width="0" hidden="1" customWidth="1"/>
    <col min="20" max="21" width="9.26953125" customWidth="1"/>
    <col min="22" max="22" width="9.26953125" style="614" customWidth="1"/>
    <col min="23" max="23" width="9.81640625" customWidth="1"/>
    <col min="24" max="30" width="20.1796875" customWidth="1"/>
  </cols>
  <sheetData>
    <row r="1" spans="1:24" ht="16.75" customHeight="1" x14ac:dyDescent="0.25">
      <c r="A1" s="649" t="s">
        <v>0</v>
      </c>
    </row>
    <row r="2" spans="1:24" ht="16.75" customHeight="1" x14ac:dyDescent="0.25">
      <c r="A2" s="650"/>
    </row>
    <row r="3" spans="1:24" ht="16.75" customHeight="1" x14ac:dyDescent="0.25">
      <c r="A3" s="650"/>
    </row>
    <row r="4" spans="1:24" ht="16.75" customHeight="1" x14ac:dyDescent="0.25">
      <c r="A4" s="651" t="s">
        <v>344</v>
      </c>
      <c r="B4" s="216"/>
      <c r="C4" s="216"/>
      <c r="D4" s="216"/>
      <c r="E4" s="216"/>
      <c r="F4" s="216"/>
      <c r="G4" s="216"/>
      <c r="H4" s="216"/>
      <c r="I4" s="216"/>
      <c r="J4" s="216"/>
      <c r="K4" s="216"/>
      <c r="L4" s="216"/>
      <c r="M4" s="216"/>
      <c r="N4" s="216"/>
      <c r="O4" s="216"/>
      <c r="P4" s="216"/>
      <c r="Q4" s="216"/>
      <c r="R4" s="216"/>
      <c r="S4" s="216"/>
      <c r="T4" s="216"/>
      <c r="U4" s="216"/>
      <c r="V4" s="615"/>
      <c r="W4" s="216"/>
      <c r="X4" s="216"/>
    </row>
    <row r="5" spans="1:24" ht="16.75" customHeight="1" x14ac:dyDescent="0.25">
      <c r="A5" s="652"/>
      <c r="B5" s="216"/>
      <c r="C5" s="216"/>
      <c r="D5" s="216"/>
      <c r="E5" s="216"/>
      <c r="F5" s="216"/>
      <c r="G5" s="216"/>
      <c r="H5" s="216"/>
      <c r="I5" s="216"/>
      <c r="J5" s="216"/>
      <c r="K5" s="216"/>
      <c r="L5" s="216"/>
      <c r="M5" s="216"/>
      <c r="N5" s="216"/>
      <c r="O5" s="216"/>
      <c r="P5" s="216"/>
      <c r="Q5" s="216"/>
      <c r="R5" s="216"/>
      <c r="S5" s="216"/>
      <c r="T5" s="216"/>
      <c r="U5" s="216"/>
      <c r="V5" s="615"/>
      <c r="W5" s="216"/>
      <c r="X5" s="216"/>
    </row>
    <row r="6" spans="1:24" ht="16.75" customHeight="1" x14ac:dyDescent="0.25">
      <c r="A6" s="216"/>
      <c r="B6" s="219" t="s">
        <v>18</v>
      </c>
      <c r="C6" s="220" t="s">
        <v>19</v>
      </c>
      <c r="D6" s="220" t="s">
        <v>20</v>
      </c>
      <c r="E6" s="221" t="s">
        <v>21</v>
      </c>
      <c r="F6" s="217" t="s">
        <v>22</v>
      </c>
      <c r="G6" s="218"/>
      <c r="H6" s="219" t="s">
        <v>23</v>
      </c>
      <c r="I6" s="220" t="s">
        <v>24</v>
      </c>
      <c r="J6" s="220" t="s">
        <v>25</v>
      </c>
      <c r="K6" s="221" t="s">
        <v>26</v>
      </c>
      <c r="L6" s="217" t="s">
        <v>27</v>
      </c>
      <c r="M6" s="218"/>
      <c r="N6" s="219" t="s">
        <v>28</v>
      </c>
      <c r="O6" s="220" t="s">
        <v>29</v>
      </c>
      <c r="P6" s="220" t="s">
        <v>30</v>
      </c>
      <c r="Q6" s="221" t="s">
        <v>31</v>
      </c>
      <c r="R6" s="217" t="s">
        <v>32</v>
      </c>
      <c r="S6" s="218"/>
      <c r="T6" s="219" t="s">
        <v>33</v>
      </c>
      <c r="U6" s="220" t="s">
        <v>34</v>
      </c>
      <c r="V6" s="221" t="s">
        <v>393</v>
      </c>
      <c r="W6" s="617" t="s">
        <v>35</v>
      </c>
      <c r="X6" s="268"/>
    </row>
    <row r="7" spans="1:24" ht="16.75" customHeight="1" x14ac:dyDescent="0.25">
      <c r="A7" s="216"/>
      <c r="B7" s="225" t="s">
        <v>42</v>
      </c>
      <c r="C7" s="226" t="s">
        <v>43</v>
      </c>
      <c r="D7" s="226" t="s">
        <v>44</v>
      </c>
      <c r="E7" s="227" t="s">
        <v>45</v>
      </c>
      <c r="F7" s="224" t="s">
        <v>37</v>
      </c>
      <c r="G7" s="218"/>
      <c r="H7" s="225" t="s">
        <v>46</v>
      </c>
      <c r="I7" s="226" t="s">
        <v>47</v>
      </c>
      <c r="J7" s="226" t="s">
        <v>48</v>
      </c>
      <c r="K7" s="227" t="s">
        <v>49</v>
      </c>
      <c r="L7" s="224" t="s">
        <v>37</v>
      </c>
      <c r="M7" s="218"/>
      <c r="N7" s="225" t="s">
        <v>50</v>
      </c>
      <c r="O7" s="226" t="s">
        <v>51</v>
      </c>
      <c r="P7" s="226" t="s">
        <v>52</v>
      </c>
      <c r="Q7" s="227" t="s">
        <v>53</v>
      </c>
      <c r="R7" s="224" t="s">
        <v>37</v>
      </c>
      <c r="S7" s="218"/>
      <c r="T7" s="225" t="s">
        <v>54</v>
      </c>
      <c r="U7" s="226" t="s">
        <v>55</v>
      </c>
      <c r="V7" s="227" t="s">
        <v>394</v>
      </c>
      <c r="W7" s="618" t="s">
        <v>56</v>
      </c>
      <c r="X7" s="268"/>
    </row>
    <row r="8" spans="1:24" ht="22.5" customHeight="1" x14ac:dyDescent="0.25">
      <c r="A8" s="254" t="s">
        <v>233</v>
      </c>
      <c r="B8" s="256"/>
      <c r="C8" s="257"/>
      <c r="D8" s="257"/>
      <c r="E8" s="258"/>
      <c r="F8" s="317"/>
      <c r="G8" s="218"/>
      <c r="H8" s="256"/>
      <c r="I8" s="257"/>
      <c r="J8" s="257"/>
      <c r="K8" s="258"/>
      <c r="L8" s="317"/>
      <c r="M8" s="218"/>
      <c r="N8" s="256"/>
      <c r="O8" s="257"/>
      <c r="P8" s="257"/>
      <c r="Q8" s="258"/>
      <c r="R8" s="317"/>
      <c r="S8" s="268"/>
      <c r="T8" s="256"/>
      <c r="U8" s="257"/>
      <c r="V8" s="258"/>
      <c r="W8" s="317"/>
      <c r="X8" s="268"/>
    </row>
    <row r="9" spans="1:24" ht="13.4" customHeight="1" x14ac:dyDescent="0.25">
      <c r="A9" s="330" t="s">
        <v>234</v>
      </c>
      <c r="B9" s="16" t="s">
        <v>79</v>
      </c>
      <c r="C9" s="17" t="s">
        <v>79</v>
      </c>
      <c r="D9" s="17" t="s">
        <v>79</v>
      </c>
      <c r="E9" s="17" t="s">
        <v>79</v>
      </c>
      <c r="F9" s="336">
        <v>901061</v>
      </c>
      <c r="G9" s="3"/>
      <c r="H9" s="16" t="s">
        <v>79</v>
      </c>
      <c r="I9" s="17" t="s">
        <v>79</v>
      </c>
      <c r="J9" s="17" t="s">
        <v>79</v>
      </c>
      <c r="K9" s="54" t="s">
        <v>79</v>
      </c>
      <c r="L9" s="336">
        <v>1078544</v>
      </c>
      <c r="M9" s="4"/>
      <c r="N9" s="16" t="s">
        <v>79</v>
      </c>
      <c r="O9" s="17" t="s">
        <v>79</v>
      </c>
      <c r="P9" s="17" t="s">
        <v>79</v>
      </c>
      <c r="Q9" s="54" t="s">
        <v>79</v>
      </c>
      <c r="R9" s="385">
        <v>1361438</v>
      </c>
      <c r="S9" s="120"/>
      <c r="T9" s="16" t="s">
        <v>79</v>
      </c>
      <c r="U9" s="17" t="s">
        <v>79</v>
      </c>
      <c r="V9" s="54" t="s">
        <v>79</v>
      </c>
      <c r="W9" s="628" t="s">
        <v>79</v>
      </c>
      <c r="X9" s="268"/>
    </row>
    <row r="10" spans="1:24" ht="13.4" customHeight="1" x14ac:dyDescent="0.25">
      <c r="A10" s="330" t="s">
        <v>235</v>
      </c>
      <c r="B10" s="16" t="s">
        <v>79</v>
      </c>
      <c r="C10" s="17" t="s">
        <v>79</v>
      </c>
      <c r="D10" s="17" t="s">
        <v>79</v>
      </c>
      <c r="E10" s="17" t="s">
        <v>79</v>
      </c>
      <c r="F10" s="336">
        <v>256069</v>
      </c>
      <c r="G10" s="3"/>
      <c r="H10" s="16" t="s">
        <v>79</v>
      </c>
      <c r="I10" s="17" t="s">
        <v>79</v>
      </c>
      <c r="J10" s="17" t="s">
        <v>79</v>
      </c>
      <c r="K10" s="54" t="s">
        <v>79</v>
      </c>
      <c r="L10" s="336">
        <v>340881</v>
      </c>
      <c r="M10" s="4"/>
      <c r="N10" s="16" t="s">
        <v>79</v>
      </c>
      <c r="O10" s="17" t="s">
        <v>79</v>
      </c>
      <c r="P10" s="17" t="s">
        <v>79</v>
      </c>
      <c r="Q10" s="54" t="s">
        <v>79</v>
      </c>
      <c r="R10" s="385">
        <v>367375</v>
      </c>
      <c r="S10" s="120"/>
      <c r="T10" s="16" t="s">
        <v>79</v>
      </c>
      <c r="U10" s="17" t="s">
        <v>79</v>
      </c>
      <c r="V10" s="54" t="s">
        <v>79</v>
      </c>
      <c r="W10" s="628" t="s">
        <v>79</v>
      </c>
      <c r="X10" s="268"/>
    </row>
    <row r="11" spans="1:24" ht="13.4" customHeight="1" x14ac:dyDescent="0.25">
      <c r="A11" s="330" t="s">
        <v>236</v>
      </c>
      <c r="B11" s="16" t="s">
        <v>79</v>
      </c>
      <c r="C11" s="17" t="s">
        <v>79</v>
      </c>
      <c r="D11" s="17" t="s">
        <v>79</v>
      </c>
      <c r="E11" s="17" t="s">
        <v>79</v>
      </c>
      <c r="F11" s="336">
        <v>978275</v>
      </c>
      <c r="G11" s="3"/>
      <c r="H11" s="16" t="s">
        <v>79</v>
      </c>
      <c r="I11" s="17" t="s">
        <v>79</v>
      </c>
      <c r="J11" s="17" t="s">
        <v>79</v>
      </c>
      <c r="K11" s="54" t="s">
        <v>79</v>
      </c>
      <c r="L11" s="336">
        <v>1173116</v>
      </c>
      <c r="M11" s="4"/>
      <c r="N11" s="16" t="s">
        <v>79</v>
      </c>
      <c r="O11" s="17" t="s">
        <v>79</v>
      </c>
      <c r="P11" s="17" t="s">
        <v>79</v>
      </c>
      <c r="Q11" s="54" t="s">
        <v>79</v>
      </c>
      <c r="R11" s="385">
        <v>1022263</v>
      </c>
      <c r="S11" s="120"/>
      <c r="T11" s="16" t="s">
        <v>79</v>
      </c>
      <c r="U11" s="17" t="s">
        <v>79</v>
      </c>
      <c r="V11" s="54" t="s">
        <v>79</v>
      </c>
      <c r="W11" s="628" t="s">
        <v>79</v>
      </c>
      <c r="X11" s="268"/>
    </row>
    <row r="12" spans="1:24" ht="6.65" customHeight="1" x14ac:dyDescent="0.25">
      <c r="A12" s="216"/>
      <c r="B12" s="4"/>
      <c r="C12" s="3"/>
      <c r="D12" s="3"/>
      <c r="E12" s="3"/>
      <c r="F12" s="426"/>
      <c r="G12" s="3"/>
      <c r="H12" s="4"/>
      <c r="I12" s="3"/>
      <c r="J12" s="3"/>
      <c r="K12" s="148"/>
      <c r="L12" s="434"/>
      <c r="M12" s="4"/>
      <c r="N12" s="4"/>
      <c r="O12" s="3"/>
      <c r="P12" s="3"/>
      <c r="Q12" s="148"/>
      <c r="R12" s="434"/>
      <c r="S12" s="3"/>
      <c r="T12" s="4"/>
      <c r="U12" s="3"/>
      <c r="V12" s="148"/>
      <c r="W12" s="628"/>
      <c r="X12" s="268"/>
    </row>
    <row r="13" spans="1:24" ht="13.4" customHeight="1" x14ac:dyDescent="0.25">
      <c r="A13" s="330" t="s">
        <v>237</v>
      </c>
      <c r="B13" s="16" t="s">
        <v>79</v>
      </c>
      <c r="C13" s="17" t="s">
        <v>79</v>
      </c>
      <c r="D13" s="17" t="s">
        <v>79</v>
      </c>
      <c r="E13" s="17" t="s">
        <v>79</v>
      </c>
      <c r="F13" s="336">
        <v>2076564</v>
      </c>
      <c r="G13" s="3"/>
      <c r="H13" s="16" t="s">
        <v>79</v>
      </c>
      <c r="I13" s="17" t="s">
        <v>79</v>
      </c>
      <c r="J13" s="17" t="s">
        <v>79</v>
      </c>
      <c r="K13" s="54" t="s">
        <v>79</v>
      </c>
      <c r="L13" s="385">
        <v>2537201</v>
      </c>
      <c r="M13" s="4"/>
      <c r="N13" s="16" t="s">
        <v>79</v>
      </c>
      <c r="O13" s="17" t="s">
        <v>79</v>
      </c>
      <c r="P13" s="17" t="s">
        <v>79</v>
      </c>
      <c r="Q13" s="54" t="s">
        <v>79</v>
      </c>
      <c r="R13" s="385">
        <v>2700167</v>
      </c>
      <c r="S13" s="120"/>
      <c r="T13" s="16" t="s">
        <v>79</v>
      </c>
      <c r="U13" s="17" t="s">
        <v>79</v>
      </c>
      <c r="V13" s="54" t="s">
        <v>79</v>
      </c>
      <c r="W13" s="628" t="s">
        <v>79</v>
      </c>
      <c r="X13" s="268"/>
    </row>
    <row r="14" spans="1:24" ht="13.4" customHeight="1" x14ac:dyDescent="0.25">
      <c r="A14" s="330" t="s">
        <v>238</v>
      </c>
      <c r="B14" s="16" t="s">
        <v>79</v>
      </c>
      <c r="C14" s="17" t="s">
        <v>79</v>
      </c>
      <c r="D14" s="17" t="s">
        <v>79</v>
      </c>
      <c r="E14" s="17" t="s">
        <v>79</v>
      </c>
      <c r="F14" s="336">
        <v>58841</v>
      </c>
      <c r="G14" s="3"/>
      <c r="H14" s="16" t="s">
        <v>79</v>
      </c>
      <c r="I14" s="17" t="s">
        <v>79</v>
      </c>
      <c r="J14" s="17" t="s">
        <v>79</v>
      </c>
      <c r="K14" s="54" t="s">
        <v>79</v>
      </c>
      <c r="L14" s="385">
        <v>55340</v>
      </c>
      <c r="M14" s="4"/>
      <c r="N14" s="16" t="s">
        <v>79</v>
      </c>
      <c r="O14" s="17" t="s">
        <v>79</v>
      </c>
      <c r="P14" s="17" t="s">
        <v>79</v>
      </c>
      <c r="Q14" s="54" t="s">
        <v>79</v>
      </c>
      <c r="R14" s="385">
        <v>50909</v>
      </c>
      <c r="S14" s="120"/>
      <c r="T14" s="16" t="s">
        <v>79</v>
      </c>
      <c r="U14" s="17" t="s">
        <v>79</v>
      </c>
      <c r="V14" s="54" t="s">
        <v>79</v>
      </c>
      <c r="W14" s="628" t="s">
        <v>79</v>
      </c>
      <c r="X14" s="268"/>
    </row>
    <row r="15" spans="1:24" ht="22.5" customHeight="1" x14ac:dyDescent="0.25">
      <c r="A15" s="254" t="s">
        <v>239</v>
      </c>
      <c r="B15" s="149"/>
      <c r="C15" s="150"/>
      <c r="D15" s="150"/>
      <c r="E15" s="150"/>
      <c r="F15" s="427"/>
      <c r="G15" s="151"/>
      <c r="H15" s="149"/>
      <c r="I15" s="150"/>
      <c r="J15" s="150"/>
      <c r="K15" s="152"/>
      <c r="L15" s="435"/>
      <c r="M15" s="153"/>
      <c r="N15" s="149"/>
      <c r="O15" s="150"/>
      <c r="P15" s="150"/>
      <c r="Q15" s="152"/>
      <c r="R15" s="435"/>
      <c r="S15" s="151"/>
      <c r="T15" s="149"/>
      <c r="U15" s="150"/>
      <c r="V15" s="152"/>
      <c r="W15" s="435"/>
      <c r="X15" s="268"/>
    </row>
    <row r="16" spans="1:24" ht="13.4" customHeight="1" x14ac:dyDescent="0.25">
      <c r="A16" s="229" t="s">
        <v>240</v>
      </c>
      <c r="B16" s="154">
        <v>8066</v>
      </c>
      <c r="C16" s="155">
        <v>9923</v>
      </c>
      <c r="D16" s="155">
        <v>10323</v>
      </c>
      <c r="E16" s="155">
        <v>10704</v>
      </c>
      <c r="F16" s="428">
        <v>10704</v>
      </c>
      <c r="G16" s="156"/>
      <c r="H16" s="154">
        <v>10892</v>
      </c>
      <c r="I16" s="155">
        <v>10864</v>
      </c>
      <c r="J16" s="155">
        <v>10868</v>
      </c>
      <c r="K16" s="157">
        <v>10814</v>
      </c>
      <c r="L16" s="436">
        <v>10814</v>
      </c>
      <c r="M16" s="158"/>
      <c r="N16" s="154">
        <v>11659</v>
      </c>
      <c r="O16" s="155">
        <v>11986</v>
      </c>
      <c r="P16" s="155">
        <v>12042</v>
      </c>
      <c r="Q16" s="157">
        <v>12123</v>
      </c>
      <c r="R16" s="436">
        <v>12123</v>
      </c>
      <c r="S16" s="155"/>
      <c r="T16" s="154">
        <v>12217</v>
      </c>
      <c r="U16" s="155">
        <v>12328</v>
      </c>
      <c r="V16" s="157">
        <v>11710</v>
      </c>
      <c r="W16" s="436">
        <v>11710</v>
      </c>
      <c r="X16" s="268"/>
    </row>
    <row r="17" spans="1:24" ht="13.4" customHeight="1" x14ac:dyDescent="0.25">
      <c r="A17" s="229" t="s">
        <v>241</v>
      </c>
      <c r="B17" s="154">
        <v>456</v>
      </c>
      <c r="C17" s="155">
        <v>1389</v>
      </c>
      <c r="D17" s="155">
        <v>586</v>
      </c>
      <c r="E17" s="155">
        <v>935</v>
      </c>
      <c r="F17" s="428">
        <v>935</v>
      </c>
      <c r="G17" s="156"/>
      <c r="H17" s="154">
        <v>1948</v>
      </c>
      <c r="I17" s="155">
        <v>1953</v>
      </c>
      <c r="J17" s="155">
        <v>1205</v>
      </c>
      <c r="K17" s="157">
        <v>1212</v>
      </c>
      <c r="L17" s="436">
        <v>1212</v>
      </c>
      <c r="M17" s="158"/>
      <c r="N17" s="154">
        <v>2251</v>
      </c>
      <c r="O17" s="155">
        <v>2208</v>
      </c>
      <c r="P17" s="155">
        <v>1411</v>
      </c>
      <c r="Q17" s="157">
        <v>1391</v>
      </c>
      <c r="R17" s="436">
        <v>1391</v>
      </c>
      <c r="S17" s="155"/>
      <c r="T17" s="154">
        <v>2092</v>
      </c>
      <c r="U17" s="155">
        <v>2184</v>
      </c>
      <c r="V17" s="157">
        <v>839</v>
      </c>
      <c r="W17" s="436">
        <v>839</v>
      </c>
      <c r="X17" s="268"/>
    </row>
    <row r="18" spans="1:24" ht="13.4" customHeight="1" x14ac:dyDescent="0.25">
      <c r="A18" s="229" t="s">
        <v>242</v>
      </c>
      <c r="B18" s="159">
        <v>8522</v>
      </c>
      <c r="C18" s="160">
        <v>11312</v>
      </c>
      <c r="D18" s="160">
        <v>10909</v>
      </c>
      <c r="E18" s="160">
        <v>11639</v>
      </c>
      <c r="F18" s="429">
        <v>11639</v>
      </c>
      <c r="G18" s="156"/>
      <c r="H18" s="161">
        <v>12840</v>
      </c>
      <c r="I18" s="162">
        <v>12817</v>
      </c>
      <c r="J18" s="162">
        <v>12073</v>
      </c>
      <c r="K18" s="163">
        <v>12026</v>
      </c>
      <c r="L18" s="437">
        <v>12026</v>
      </c>
      <c r="M18" s="158"/>
      <c r="N18" s="161">
        <v>13910</v>
      </c>
      <c r="O18" s="162">
        <v>14194</v>
      </c>
      <c r="P18" s="162">
        <v>13453</v>
      </c>
      <c r="Q18" s="163">
        <v>13514</v>
      </c>
      <c r="R18" s="437">
        <v>13514</v>
      </c>
      <c r="S18" s="155"/>
      <c r="T18" s="161">
        <v>14309</v>
      </c>
      <c r="U18" s="162">
        <v>14512</v>
      </c>
      <c r="V18" s="163">
        <v>12550</v>
      </c>
      <c r="W18" s="437">
        <v>12550</v>
      </c>
      <c r="X18" s="268"/>
    </row>
    <row r="19" spans="1:24" ht="22.5" customHeight="1" x14ac:dyDescent="0.25">
      <c r="A19" s="254" t="s">
        <v>243</v>
      </c>
      <c r="B19" s="153"/>
      <c r="C19" s="151"/>
      <c r="D19" s="151"/>
      <c r="E19" s="151"/>
      <c r="F19" s="430"/>
      <c r="G19" s="151"/>
      <c r="H19" s="149"/>
      <c r="I19" s="150"/>
      <c r="J19" s="150"/>
      <c r="K19" s="152"/>
      <c r="L19" s="438"/>
      <c r="M19" s="153"/>
      <c r="N19" s="149"/>
      <c r="O19" s="150"/>
      <c r="P19" s="150"/>
      <c r="Q19" s="152"/>
      <c r="R19" s="438"/>
      <c r="S19" s="151"/>
      <c r="T19" s="149"/>
      <c r="U19" s="150"/>
      <c r="V19" s="152"/>
      <c r="W19" s="438"/>
      <c r="X19" s="268"/>
    </row>
    <row r="20" spans="1:24" ht="13.4" customHeight="1" x14ac:dyDescent="0.25">
      <c r="A20" s="330" t="s">
        <v>244</v>
      </c>
      <c r="B20" s="164">
        <v>78.3</v>
      </c>
      <c r="C20" s="165">
        <v>94.1</v>
      </c>
      <c r="D20" s="165">
        <v>100.4</v>
      </c>
      <c r="E20" s="165">
        <v>91.1</v>
      </c>
      <c r="F20" s="430">
        <v>363.9</v>
      </c>
      <c r="G20" s="151"/>
      <c r="H20" s="164">
        <v>95.8</v>
      </c>
      <c r="I20" s="165">
        <v>129.19999999999999</v>
      </c>
      <c r="J20" s="165">
        <v>108.4</v>
      </c>
      <c r="K20" s="166">
        <v>99.1</v>
      </c>
      <c r="L20" s="438">
        <v>432.5</v>
      </c>
      <c r="M20" s="153"/>
      <c r="N20" s="164">
        <v>112</v>
      </c>
      <c r="O20" s="165">
        <v>136.9</v>
      </c>
      <c r="P20" s="165">
        <v>98.1</v>
      </c>
      <c r="Q20" s="166">
        <v>80.7</v>
      </c>
      <c r="R20" s="438">
        <v>427.7</v>
      </c>
      <c r="S20" s="151"/>
      <c r="T20" s="164">
        <v>93.1</v>
      </c>
      <c r="U20" s="165">
        <v>96.688000000000002</v>
      </c>
      <c r="V20" s="166">
        <v>77.099999999999994</v>
      </c>
      <c r="W20" s="438">
        <v>266.89999999999998</v>
      </c>
      <c r="X20" s="268"/>
    </row>
    <row r="21" spans="1:24" ht="13.4" customHeight="1" x14ac:dyDescent="0.25">
      <c r="A21" s="330" t="s">
        <v>195</v>
      </c>
      <c r="B21" s="109">
        <v>0.18</v>
      </c>
      <c r="C21" s="110">
        <v>0.16</v>
      </c>
      <c r="D21" s="110">
        <v>0.18</v>
      </c>
      <c r="E21" s="110">
        <v>0.16</v>
      </c>
      <c r="F21" s="431">
        <v>0.17</v>
      </c>
      <c r="G21" s="108"/>
      <c r="H21" s="109">
        <v>0.17</v>
      </c>
      <c r="I21" s="110">
        <v>0.17</v>
      </c>
      <c r="J21" s="110">
        <v>0.17</v>
      </c>
      <c r="K21" s="111">
        <v>0.16</v>
      </c>
      <c r="L21" s="439">
        <v>0.17</v>
      </c>
      <c r="M21" s="112"/>
      <c r="N21" s="109">
        <v>0.19</v>
      </c>
      <c r="O21" s="110">
        <v>0.17</v>
      </c>
      <c r="P21" s="110">
        <v>0.15</v>
      </c>
      <c r="Q21" s="111">
        <v>0.12</v>
      </c>
      <c r="R21" s="439">
        <v>0.16</v>
      </c>
      <c r="S21" s="110"/>
      <c r="T21" s="109">
        <v>0.15</v>
      </c>
      <c r="U21" s="110">
        <v>0.11799999999999999</v>
      </c>
      <c r="V21" s="111">
        <v>0.13</v>
      </c>
      <c r="W21" s="439">
        <v>0.13</v>
      </c>
      <c r="X21" s="268"/>
    </row>
    <row r="22" spans="1:24" ht="13.4" customHeight="1" x14ac:dyDescent="0.25">
      <c r="A22" s="297" t="s">
        <v>345</v>
      </c>
      <c r="B22" s="167">
        <v>86.4</v>
      </c>
      <c r="C22" s="168">
        <v>103.6</v>
      </c>
      <c r="D22" s="168">
        <v>109.4</v>
      </c>
      <c r="E22" s="168">
        <v>99.4</v>
      </c>
      <c r="F22" s="432">
        <v>398.8</v>
      </c>
      <c r="G22" s="3"/>
      <c r="H22" s="164">
        <v>105</v>
      </c>
      <c r="I22" s="165">
        <v>140.80000000000001</v>
      </c>
      <c r="J22" s="165">
        <v>118.5</v>
      </c>
      <c r="K22" s="169">
        <v>108.8</v>
      </c>
      <c r="L22" s="440">
        <v>473.1</v>
      </c>
      <c r="M22" s="4"/>
      <c r="N22" s="164">
        <v>123.4</v>
      </c>
      <c r="O22" s="165">
        <v>147.80000000000001</v>
      </c>
      <c r="P22" s="165">
        <v>108.7</v>
      </c>
      <c r="Q22" s="166">
        <v>91.5</v>
      </c>
      <c r="R22" s="440">
        <v>471.4</v>
      </c>
      <c r="S22" s="151"/>
      <c r="T22" s="164">
        <v>103.5</v>
      </c>
      <c r="U22" s="165">
        <v>109.6</v>
      </c>
      <c r="V22" s="166">
        <v>86.9</v>
      </c>
      <c r="W22" s="440">
        <v>300</v>
      </c>
      <c r="X22" s="268"/>
    </row>
    <row r="23" spans="1:24" ht="22.5" customHeight="1" x14ac:dyDescent="0.25">
      <c r="A23" s="254" t="s">
        <v>245</v>
      </c>
      <c r="B23" s="170"/>
      <c r="C23" s="128"/>
      <c r="D23" s="171"/>
      <c r="E23" s="128"/>
      <c r="F23" s="433"/>
      <c r="G23" s="128"/>
      <c r="H23" s="172"/>
      <c r="I23" s="173"/>
      <c r="J23" s="173"/>
      <c r="K23" s="174"/>
      <c r="L23" s="441"/>
      <c r="M23" s="170"/>
      <c r="N23" s="172"/>
      <c r="O23" s="173"/>
      <c r="P23" s="173"/>
      <c r="Q23" s="174"/>
      <c r="R23" s="441"/>
      <c r="S23" s="128"/>
      <c r="T23" s="172"/>
      <c r="U23" s="173"/>
      <c r="V23" s="174"/>
      <c r="W23" s="441"/>
      <c r="X23" s="268"/>
    </row>
    <row r="24" spans="1:24" ht="13.4" customHeight="1" x14ac:dyDescent="0.25">
      <c r="A24" s="330" t="s">
        <v>346</v>
      </c>
      <c r="B24" s="419">
        <v>69.8</v>
      </c>
      <c r="C24" s="420">
        <v>81.599999999999994</v>
      </c>
      <c r="D24" s="420">
        <v>75.2</v>
      </c>
      <c r="E24" s="421">
        <v>70.400000000000006</v>
      </c>
      <c r="F24" s="430">
        <v>296.89999999999998</v>
      </c>
      <c r="G24" s="422"/>
      <c r="H24" s="419">
        <v>74.900000000000006</v>
      </c>
      <c r="I24" s="420">
        <v>90.7</v>
      </c>
      <c r="J24" s="420">
        <v>78.5</v>
      </c>
      <c r="K24" s="421">
        <v>78.3</v>
      </c>
      <c r="L24" s="430">
        <v>322.39999999999998</v>
      </c>
      <c r="M24" s="423"/>
      <c r="N24" s="419">
        <v>74.099999999999994</v>
      </c>
      <c r="O24" s="420">
        <v>91.8</v>
      </c>
      <c r="P24" s="420">
        <v>62</v>
      </c>
      <c r="Q24" s="421">
        <v>53.7</v>
      </c>
      <c r="R24" s="430">
        <v>281.60000000000002</v>
      </c>
      <c r="S24" s="175"/>
      <c r="T24" s="419">
        <v>52.5</v>
      </c>
      <c r="U24" s="420">
        <v>61</v>
      </c>
      <c r="V24" s="421">
        <v>44.9</v>
      </c>
      <c r="W24" s="430">
        <v>158.4</v>
      </c>
      <c r="X24" s="268"/>
    </row>
    <row r="25" spans="1:24" ht="13.4" customHeight="1" x14ac:dyDescent="0.25">
      <c r="A25" s="330" t="s">
        <v>347</v>
      </c>
      <c r="B25" s="139">
        <v>0.24</v>
      </c>
      <c r="C25" s="140">
        <v>0.21</v>
      </c>
      <c r="D25" s="140">
        <v>0.23</v>
      </c>
      <c r="E25" s="141">
        <v>0.21</v>
      </c>
      <c r="F25" s="381">
        <v>0.22</v>
      </c>
      <c r="G25" s="424"/>
      <c r="H25" s="139">
        <v>0.23</v>
      </c>
      <c r="I25" s="140">
        <v>0.21</v>
      </c>
      <c r="J25" s="140">
        <v>0.21</v>
      </c>
      <c r="K25" s="141">
        <v>0.21</v>
      </c>
      <c r="L25" s="381">
        <v>0.22</v>
      </c>
      <c r="M25" s="425"/>
      <c r="N25" s="139">
        <v>0.22</v>
      </c>
      <c r="O25" s="140">
        <v>0.21</v>
      </c>
      <c r="P25" s="140">
        <v>0.17</v>
      </c>
      <c r="Q25" s="141">
        <v>0.15</v>
      </c>
      <c r="R25" s="381">
        <v>0.19</v>
      </c>
      <c r="S25" s="110"/>
      <c r="T25" s="139">
        <v>0.15</v>
      </c>
      <c r="U25" s="140">
        <v>0.14099999999999999</v>
      </c>
      <c r="V25" s="141">
        <v>0.14000000000000001</v>
      </c>
      <c r="W25" s="381">
        <v>0.14000000000000001</v>
      </c>
      <c r="X25" s="268"/>
    </row>
    <row r="26" spans="1:24" ht="16.75" customHeight="1" x14ac:dyDescent="0.25">
      <c r="A26" s="216"/>
      <c r="B26" s="257"/>
      <c r="C26" s="257"/>
      <c r="D26" s="257"/>
      <c r="E26" s="257"/>
      <c r="F26" s="257"/>
      <c r="G26" s="216"/>
      <c r="H26" s="257"/>
      <c r="I26" s="257"/>
      <c r="J26" s="257"/>
      <c r="K26" s="257"/>
      <c r="L26" s="257"/>
      <c r="M26" s="216"/>
      <c r="N26" s="257"/>
      <c r="O26" s="257"/>
      <c r="P26" s="257"/>
      <c r="Q26" s="257"/>
      <c r="R26" s="257"/>
      <c r="S26" s="216"/>
      <c r="T26" s="512"/>
      <c r="U26" s="512"/>
      <c r="V26" s="512"/>
      <c r="W26" s="257"/>
      <c r="X26" s="216"/>
    </row>
    <row r="27" spans="1:24" ht="13.4" customHeight="1" x14ac:dyDescent="0.25">
      <c r="A27" s="651" t="s">
        <v>348</v>
      </c>
      <c r="B27" s="652"/>
      <c r="C27" s="652"/>
      <c r="D27" s="652"/>
      <c r="E27" s="652"/>
      <c r="F27" s="652"/>
      <c r="G27" s="652"/>
      <c r="H27" s="652"/>
      <c r="I27" s="652"/>
      <c r="J27" s="652"/>
      <c r="K27" s="652"/>
      <c r="L27" s="652"/>
      <c r="M27" s="652"/>
      <c r="N27" s="652"/>
      <c r="O27" s="652"/>
      <c r="P27" s="652"/>
      <c r="Q27" s="652"/>
      <c r="R27" s="652"/>
      <c r="S27" s="216"/>
      <c r="T27" s="216"/>
      <c r="U27" s="216"/>
      <c r="V27" s="615"/>
      <c r="W27" s="216"/>
      <c r="X27" s="216"/>
    </row>
    <row r="28" spans="1:24" ht="28.5" customHeight="1" x14ac:dyDescent="0.25">
      <c r="A28" s="658" t="s">
        <v>349</v>
      </c>
      <c r="B28" s="652"/>
      <c r="C28" s="652"/>
      <c r="D28" s="652"/>
      <c r="E28" s="652"/>
      <c r="F28" s="652"/>
      <c r="G28" s="652"/>
      <c r="H28" s="652"/>
      <c r="I28" s="652"/>
      <c r="J28" s="652"/>
      <c r="K28" s="652"/>
      <c r="L28" s="652"/>
      <c r="M28" s="652"/>
      <c r="N28" s="652"/>
      <c r="O28" s="652"/>
      <c r="P28" s="652"/>
      <c r="Q28" s="652"/>
      <c r="R28" s="652"/>
      <c r="S28" s="652"/>
      <c r="T28" s="652"/>
      <c r="U28" s="216"/>
      <c r="V28" s="615"/>
      <c r="W28" s="216"/>
      <c r="X28" s="216"/>
    </row>
    <row r="29" spans="1:24" ht="13.4" customHeight="1" x14ac:dyDescent="0.25">
      <c r="A29" s="658" t="s">
        <v>350</v>
      </c>
      <c r="B29" s="652"/>
      <c r="C29" s="652"/>
      <c r="D29" s="652"/>
      <c r="E29" s="652"/>
      <c r="F29" s="652"/>
      <c r="G29" s="652"/>
      <c r="H29" s="652"/>
      <c r="I29" s="652"/>
      <c r="J29" s="652"/>
      <c r="K29" s="652"/>
      <c r="L29" s="652"/>
      <c r="M29" s="652"/>
      <c r="N29" s="652"/>
      <c r="O29" s="652"/>
      <c r="P29" s="652"/>
      <c r="Q29" s="652"/>
      <c r="R29" s="652"/>
      <c r="S29" s="652"/>
      <c r="T29" s="652"/>
      <c r="U29" s="216"/>
      <c r="V29" s="615"/>
      <c r="W29" s="216"/>
      <c r="X29" s="216"/>
    </row>
    <row r="30" spans="1:24" ht="16.75" customHeight="1" x14ac:dyDescent="0.25">
      <c r="A30" s="216"/>
      <c r="B30" s="216"/>
      <c r="C30" s="216"/>
      <c r="D30" s="216"/>
      <c r="E30" s="216"/>
      <c r="F30" s="216"/>
      <c r="G30" s="216"/>
      <c r="H30" s="216"/>
      <c r="I30" s="216"/>
      <c r="J30" s="216"/>
      <c r="K30" s="216"/>
      <c r="L30" s="216"/>
      <c r="M30" s="216"/>
      <c r="N30" s="216"/>
      <c r="O30" s="216"/>
      <c r="P30" s="216"/>
      <c r="Q30" s="216"/>
      <c r="R30" s="216"/>
      <c r="S30" s="216"/>
      <c r="T30" s="216"/>
      <c r="U30" s="216"/>
      <c r="V30" s="615"/>
      <c r="W30" s="216"/>
      <c r="X30" s="216"/>
    </row>
    <row r="31" spans="1:24" ht="13.4" customHeight="1" x14ac:dyDescent="0.25">
      <c r="A31" s="418" t="s">
        <v>246</v>
      </c>
      <c r="B31" s="216"/>
      <c r="C31" s="216"/>
      <c r="D31" s="216"/>
      <c r="E31" s="216"/>
      <c r="F31" s="216"/>
      <c r="G31" s="216"/>
      <c r="H31" s="216"/>
      <c r="I31" s="216"/>
      <c r="J31" s="216"/>
      <c r="K31" s="216"/>
      <c r="L31" s="216"/>
      <c r="M31" s="216"/>
      <c r="N31" s="216"/>
      <c r="O31" s="216"/>
      <c r="P31" s="216"/>
      <c r="Q31" s="216"/>
      <c r="R31" s="216"/>
      <c r="S31" s="216"/>
      <c r="T31" s="216"/>
      <c r="U31" s="216"/>
      <c r="V31" s="615"/>
      <c r="W31" s="216"/>
      <c r="X31" s="216"/>
    </row>
    <row r="32" spans="1:24" ht="16.75" customHeight="1" x14ac:dyDescent="0.25">
      <c r="A32" s="216"/>
      <c r="B32" s="216"/>
      <c r="C32" s="216"/>
      <c r="D32" s="216"/>
      <c r="E32" s="216"/>
      <c r="F32" s="216"/>
      <c r="G32" s="216"/>
      <c r="H32" s="216"/>
      <c r="I32" s="216"/>
      <c r="J32" s="216"/>
      <c r="K32" s="216"/>
      <c r="L32" s="216"/>
      <c r="M32" s="216"/>
      <c r="N32" s="216"/>
      <c r="O32" s="216"/>
      <c r="P32" s="216"/>
      <c r="Q32" s="216"/>
      <c r="R32" s="216"/>
      <c r="S32" s="216"/>
      <c r="T32" s="216"/>
      <c r="U32" s="216"/>
      <c r="V32" s="615"/>
      <c r="W32" s="216"/>
      <c r="X32" s="216"/>
    </row>
    <row r="33" spans="1:24" ht="16.75" customHeight="1" x14ac:dyDescent="0.25">
      <c r="A33" s="216"/>
      <c r="B33" s="216"/>
      <c r="C33" s="216"/>
      <c r="D33" s="216"/>
      <c r="E33" s="216"/>
      <c r="F33" s="216"/>
      <c r="G33" s="216"/>
      <c r="H33" s="216"/>
      <c r="I33" s="216"/>
      <c r="J33" s="216"/>
      <c r="K33" s="216"/>
      <c r="L33" s="216"/>
      <c r="M33" s="216"/>
      <c r="N33" s="216"/>
      <c r="O33" s="216"/>
      <c r="P33" s="216"/>
      <c r="Q33" s="216"/>
      <c r="R33" s="216"/>
      <c r="S33" s="216"/>
      <c r="T33" s="216"/>
      <c r="U33" s="216"/>
      <c r="V33" s="615"/>
      <c r="W33" s="216"/>
      <c r="X33" s="216"/>
    </row>
    <row r="34" spans="1:24" ht="16.75" customHeight="1" x14ac:dyDescent="0.25"/>
    <row r="35" spans="1:24" ht="16.75" customHeight="1" x14ac:dyDescent="0.25"/>
    <row r="36" spans="1:24" ht="16.75" customHeight="1" x14ac:dyDescent="0.25"/>
    <row r="37" spans="1:24" ht="16.75" customHeight="1" x14ac:dyDescent="0.25"/>
    <row r="38" spans="1:24" ht="16.75" customHeight="1" x14ac:dyDescent="0.25"/>
    <row r="39" spans="1:24" ht="16.75" customHeight="1" x14ac:dyDescent="0.25"/>
    <row r="40" spans="1:24" ht="16.75" customHeight="1" x14ac:dyDescent="0.25"/>
    <row r="41" spans="1:24" ht="16.75" customHeight="1" x14ac:dyDescent="0.25"/>
    <row r="42" spans="1:24" ht="16.75" customHeight="1" x14ac:dyDescent="0.25"/>
    <row r="43" spans="1:24" ht="16.75" customHeight="1" x14ac:dyDescent="0.25"/>
    <row r="44" spans="1:24" ht="16.75" customHeight="1" x14ac:dyDescent="0.25"/>
    <row r="45" spans="1:24" ht="16.75" customHeight="1" x14ac:dyDescent="0.25"/>
    <row r="46" spans="1:24" ht="16.75" customHeight="1" x14ac:dyDescent="0.25"/>
    <row r="47" spans="1:24" ht="16.75" customHeight="1" x14ac:dyDescent="0.25"/>
    <row r="48" spans="1:24"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sheetData>
  <mergeCells count="5">
    <mergeCell ref="A1:A3"/>
    <mergeCell ref="A4:A5"/>
    <mergeCell ref="A28:T28"/>
    <mergeCell ref="A27:R27"/>
    <mergeCell ref="A29:T29"/>
  </mergeCells>
  <pageMargins left="0.75" right="0.75" top="1" bottom="1" header="0.5" footer="0.5"/>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1"/>
  <sheetViews>
    <sheetView showRuler="0" topLeftCell="A10" workbookViewId="0">
      <selection activeCell="I7" sqref="I7"/>
    </sheetView>
  </sheetViews>
  <sheetFormatPr defaultColWidth="13.7265625" defaultRowHeight="12.5" x14ac:dyDescent="0.25"/>
  <cols>
    <col min="1" max="26" width="20.1796875" customWidth="1"/>
  </cols>
  <sheetData>
    <row r="1" spans="1:8" s="613" customFormat="1" ht="33" customHeight="1" x14ac:dyDescent="0.25">
      <c r="A1" s="661"/>
      <c r="B1" s="661"/>
      <c r="C1" s="661"/>
      <c r="D1" s="661"/>
      <c r="E1" s="661"/>
      <c r="F1" s="661"/>
      <c r="G1" s="661"/>
      <c r="H1" s="661"/>
    </row>
    <row r="2" spans="1:8" ht="36.65" customHeight="1" x14ac:dyDescent="0.25">
      <c r="A2" s="651" t="s">
        <v>390</v>
      </c>
      <c r="B2" s="650"/>
      <c r="C2" s="650"/>
      <c r="D2" s="650"/>
      <c r="E2" s="650"/>
      <c r="F2" s="650"/>
      <c r="G2" s="650"/>
      <c r="H2" s="650"/>
    </row>
    <row r="3" spans="1:8" ht="36.65" customHeight="1" x14ac:dyDescent="0.25">
      <c r="A3" s="650"/>
      <c r="B3" s="650"/>
      <c r="C3" s="650"/>
      <c r="D3" s="650"/>
      <c r="E3" s="650"/>
      <c r="F3" s="650"/>
      <c r="G3" s="650"/>
      <c r="H3" s="650"/>
    </row>
    <row r="4" spans="1:8" ht="36.65" customHeight="1" x14ac:dyDescent="0.25">
      <c r="A4" s="650"/>
      <c r="B4" s="650"/>
      <c r="C4" s="650"/>
      <c r="D4" s="650"/>
      <c r="E4" s="650"/>
      <c r="F4" s="650"/>
      <c r="G4" s="650"/>
      <c r="H4" s="650"/>
    </row>
    <row r="5" spans="1:8" ht="36.65" customHeight="1" x14ac:dyDescent="0.25">
      <c r="A5" s="650"/>
      <c r="B5" s="650"/>
      <c r="C5" s="650"/>
      <c r="D5" s="650"/>
      <c r="E5" s="650"/>
      <c r="F5" s="650"/>
      <c r="G5" s="650"/>
      <c r="H5" s="650"/>
    </row>
    <row r="6" spans="1:8" ht="36.65" customHeight="1" x14ac:dyDescent="0.25">
      <c r="A6" s="650"/>
      <c r="B6" s="650"/>
      <c r="C6" s="650"/>
      <c r="D6" s="650"/>
      <c r="E6" s="650"/>
      <c r="F6" s="650"/>
      <c r="G6" s="650"/>
      <c r="H6" s="650"/>
    </row>
    <row r="7" spans="1:8" ht="36.65" customHeight="1" x14ac:dyDescent="0.25">
      <c r="A7" s="650"/>
      <c r="B7" s="650"/>
      <c r="C7" s="650"/>
      <c r="D7" s="650"/>
      <c r="E7" s="650"/>
      <c r="F7" s="650"/>
      <c r="G7" s="650"/>
      <c r="H7" s="650"/>
    </row>
    <row r="8" spans="1:8" ht="36.65" customHeight="1" x14ac:dyDescent="0.25">
      <c r="A8" s="650"/>
      <c r="B8" s="650"/>
      <c r="C8" s="650"/>
      <c r="D8" s="650"/>
      <c r="E8" s="650"/>
      <c r="F8" s="650"/>
      <c r="G8" s="650"/>
      <c r="H8" s="650"/>
    </row>
    <row r="9" spans="1:8" ht="36.65" customHeight="1" x14ac:dyDescent="0.25">
      <c r="A9" s="650"/>
      <c r="B9" s="650"/>
      <c r="C9" s="650"/>
      <c r="D9" s="650"/>
      <c r="E9" s="650"/>
      <c r="F9" s="650"/>
      <c r="G9" s="650"/>
      <c r="H9" s="650"/>
    </row>
    <row r="10" spans="1:8" ht="25.9" customHeight="1" x14ac:dyDescent="0.25">
      <c r="A10" s="650"/>
      <c r="B10" s="650"/>
      <c r="C10" s="650"/>
      <c r="D10" s="650"/>
      <c r="E10" s="650"/>
      <c r="F10" s="650"/>
      <c r="G10" s="650"/>
      <c r="H10" s="650"/>
    </row>
    <row r="11" spans="1:8" ht="15.75" customHeight="1" x14ac:dyDescent="0.25">
      <c r="A11" s="650"/>
      <c r="B11" s="650"/>
      <c r="C11" s="650"/>
      <c r="D11" s="650"/>
      <c r="E11" s="650"/>
      <c r="F11" s="650"/>
      <c r="G11" s="650"/>
      <c r="H11" s="650"/>
    </row>
    <row r="12" spans="1:8" ht="27.65" customHeight="1" x14ac:dyDescent="0.25">
      <c r="A12" s="650"/>
      <c r="B12" s="650"/>
      <c r="C12" s="650"/>
      <c r="D12" s="650"/>
      <c r="E12" s="650"/>
      <c r="F12" s="650"/>
      <c r="G12" s="650"/>
      <c r="H12" s="650"/>
    </row>
    <row r="13" spans="1:8" ht="68.25" customHeight="1" x14ac:dyDescent="0.25">
      <c r="A13" s="650"/>
      <c r="B13" s="650"/>
      <c r="C13" s="650"/>
      <c r="D13" s="650"/>
      <c r="E13" s="650"/>
      <c r="F13" s="650"/>
      <c r="G13" s="650"/>
      <c r="H13" s="650"/>
    </row>
    <row r="14" spans="1:8" ht="16.75" customHeight="1" x14ac:dyDescent="0.25"/>
    <row r="15" spans="1:8" ht="16.75" customHeight="1" x14ac:dyDescent="0.25"/>
    <row r="16" spans="1:8" ht="16.75" customHeight="1" x14ac:dyDescent="0.25"/>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sheetData>
  <mergeCells count="2">
    <mergeCell ref="A2:H13"/>
    <mergeCell ref="A1:H1"/>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36"/>
  <sheetViews>
    <sheetView topLeftCell="E58" workbookViewId="0">
      <selection activeCell="X39" sqref="X39"/>
    </sheetView>
  </sheetViews>
  <sheetFormatPr defaultColWidth="13.7265625" defaultRowHeight="12.5" x14ac:dyDescent="0.25"/>
  <cols>
    <col min="1" max="1" width="63" customWidth="1"/>
    <col min="2" max="5" width="8.453125" bestFit="1" customWidth="1"/>
    <col min="6" max="6" width="9.81640625" bestFit="1" customWidth="1"/>
    <col min="7" max="7" width="0" hidden="1" customWidth="1"/>
    <col min="8" max="8" width="8.453125" bestFit="1" customWidth="1"/>
    <col min="9" max="11" width="9.7265625" bestFit="1" customWidth="1"/>
    <col min="12" max="12" width="9.81640625" bestFit="1" customWidth="1"/>
    <col min="13" max="13" width="0" hidden="1" customWidth="1"/>
    <col min="14" max="16" width="8.453125" bestFit="1" customWidth="1"/>
    <col min="17" max="17" width="8.453125" customWidth="1"/>
    <col min="18" max="18" width="9.81640625" customWidth="1"/>
    <col min="19" max="19" width="0" hidden="1" customWidth="1"/>
    <col min="20" max="21" width="8.453125" customWidth="1"/>
    <col min="22" max="22" width="8.453125" style="614" customWidth="1"/>
    <col min="23" max="23" width="9.81640625" customWidth="1"/>
    <col min="24" max="31" width="20.1796875" customWidth="1"/>
  </cols>
  <sheetData>
    <row r="1" spans="1:24" ht="16.75" customHeight="1" x14ac:dyDescent="0.25">
      <c r="A1" s="662" t="s">
        <v>0</v>
      </c>
    </row>
    <row r="2" spans="1:24" ht="16.75" customHeight="1" x14ac:dyDescent="0.25">
      <c r="A2" s="650"/>
    </row>
    <row r="3" spans="1:24" ht="16.75" customHeight="1" x14ac:dyDescent="0.25">
      <c r="A3" s="650"/>
    </row>
    <row r="4" spans="1:24" ht="16.75" customHeight="1" x14ac:dyDescent="0.25">
      <c r="A4" s="651" t="s">
        <v>351</v>
      </c>
      <c r="B4" s="216"/>
      <c r="C4" s="216"/>
      <c r="D4" s="216"/>
      <c r="E4" s="216"/>
      <c r="F4" s="216"/>
      <c r="G4" s="216"/>
      <c r="H4" s="216"/>
      <c r="I4" s="216"/>
      <c r="J4" s="216"/>
      <c r="K4" s="216"/>
      <c r="L4" s="216"/>
      <c r="M4" s="216"/>
      <c r="N4" s="216"/>
      <c r="O4" s="216"/>
      <c r="P4" s="216"/>
      <c r="Q4" s="216"/>
      <c r="R4" s="216"/>
      <c r="S4" s="216"/>
      <c r="T4" s="216"/>
      <c r="U4" s="216"/>
      <c r="V4" s="615"/>
      <c r="W4" s="216"/>
      <c r="X4" s="216"/>
    </row>
    <row r="5" spans="1:24" ht="16.75" customHeight="1" x14ac:dyDescent="0.25">
      <c r="A5" s="652"/>
      <c r="B5" s="216"/>
      <c r="C5" s="216"/>
      <c r="D5" s="216"/>
      <c r="E5" s="216"/>
      <c r="F5" s="216"/>
      <c r="G5" s="216"/>
      <c r="H5" s="216"/>
      <c r="I5" s="216"/>
      <c r="J5" s="216"/>
      <c r="K5" s="216"/>
      <c r="L5" s="216"/>
      <c r="M5" s="216"/>
      <c r="N5" s="216"/>
      <c r="O5" s="216"/>
      <c r="P5" s="216"/>
      <c r="Q5" s="216"/>
      <c r="R5" s="216"/>
      <c r="S5" s="216"/>
      <c r="T5" s="216"/>
      <c r="U5" s="216"/>
      <c r="V5" s="615"/>
      <c r="W5" s="216"/>
      <c r="X5" s="216"/>
    </row>
    <row r="6" spans="1:24" ht="16.75" customHeight="1" x14ac:dyDescent="0.25">
      <c r="A6" s="216"/>
      <c r="B6" s="219" t="s">
        <v>18</v>
      </c>
      <c r="C6" s="220" t="s">
        <v>19</v>
      </c>
      <c r="D6" s="220" t="s">
        <v>20</v>
      </c>
      <c r="E6" s="221" t="s">
        <v>21</v>
      </c>
      <c r="F6" s="217" t="s">
        <v>22</v>
      </c>
      <c r="G6" s="218"/>
      <c r="H6" s="219" t="s">
        <v>23</v>
      </c>
      <c r="I6" s="220" t="s">
        <v>24</v>
      </c>
      <c r="J6" s="220" t="s">
        <v>25</v>
      </c>
      <c r="K6" s="221" t="s">
        <v>26</v>
      </c>
      <c r="L6" s="217" t="s">
        <v>27</v>
      </c>
      <c r="M6" s="218"/>
      <c r="N6" s="219" t="s">
        <v>28</v>
      </c>
      <c r="O6" s="220" t="s">
        <v>29</v>
      </c>
      <c r="P6" s="220" t="s">
        <v>30</v>
      </c>
      <c r="Q6" s="221" t="s">
        <v>31</v>
      </c>
      <c r="R6" s="217" t="s">
        <v>32</v>
      </c>
      <c r="S6" s="268"/>
      <c r="T6" s="219" t="s">
        <v>33</v>
      </c>
      <c r="U6" s="220" t="s">
        <v>34</v>
      </c>
      <c r="V6" s="221" t="s">
        <v>393</v>
      </c>
      <c r="W6" s="617" t="s">
        <v>35</v>
      </c>
      <c r="X6" s="268"/>
    </row>
    <row r="7" spans="1:24" ht="16.75" customHeight="1" x14ac:dyDescent="0.25">
      <c r="A7" s="216"/>
      <c r="B7" s="225" t="s">
        <v>42</v>
      </c>
      <c r="C7" s="226" t="s">
        <v>43</v>
      </c>
      <c r="D7" s="226" t="s">
        <v>44</v>
      </c>
      <c r="E7" s="227" t="s">
        <v>45</v>
      </c>
      <c r="F7" s="224" t="s">
        <v>37</v>
      </c>
      <c r="G7" s="218"/>
      <c r="H7" s="225" t="s">
        <v>46</v>
      </c>
      <c r="I7" s="226" t="s">
        <v>47</v>
      </c>
      <c r="J7" s="226" t="s">
        <v>48</v>
      </c>
      <c r="K7" s="227" t="s">
        <v>49</v>
      </c>
      <c r="L7" s="224" t="s">
        <v>37</v>
      </c>
      <c r="M7" s="218"/>
      <c r="N7" s="225" t="s">
        <v>50</v>
      </c>
      <c r="O7" s="226" t="s">
        <v>51</v>
      </c>
      <c r="P7" s="226" t="s">
        <v>52</v>
      </c>
      <c r="Q7" s="227" t="s">
        <v>53</v>
      </c>
      <c r="R7" s="224" t="s">
        <v>37</v>
      </c>
      <c r="S7" s="268"/>
      <c r="T7" s="225" t="s">
        <v>54</v>
      </c>
      <c r="U7" s="226" t="s">
        <v>55</v>
      </c>
      <c r="V7" s="227" t="s">
        <v>394</v>
      </c>
      <c r="W7" s="618" t="s">
        <v>56</v>
      </c>
      <c r="X7" s="268"/>
    </row>
    <row r="8" spans="1:24" ht="24.25" customHeight="1" x14ac:dyDescent="0.25">
      <c r="A8" s="223" t="s">
        <v>247</v>
      </c>
      <c r="B8" s="256"/>
      <c r="C8" s="257"/>
      <c r="D8" s="257"/>
      <c r="E8" s="258"/>
      <c r="F8" s="317"/>
      <c r="G8" s="218"/>
      <c r="H8" s="256"/>
      <c r="I8" s="257"/>
      <c r="J8" s="257"/>
      <c r="K8" s="258"/>
      <c r="L8" s="317"/>
      <c r="M8" s="218"/>
      <c r="N8" s="256"/>
      <c r="O8" s="257"/>
      <c r="P8" s="257"/>
      <c r="Q8" s="258"/>
      <c r="R8" s="317"/>
      <c r="S8" s="268"/>
      <c r="T8" s="256"/>
      <c r="U8" s="257"/>
      <c r="V8" s="258"/>
      <c r="W8" s="317"/>
      <c r="X8" s="268"/>
    </row>
    <row r="9" spans="1:24" ht="13.4" customHeight="1" x14ac:dyDescent="0.25">
      <c r="A9" s="375" t="s">
        <v>194</v>
      </c>
      <c r="B9" s="268"/>
      <c r="C9" s="216"/>
      <c r="D9" s="216"/>
      <c r="E9" s="216"/>
      <c r="F9" s="318"/>
      <c r="G9" s="218"/>
      <c r="H9" s="268"/>
      <c r="I9" s="216"/>
      <c r="J9" s="216"/>
      <c r="K9" s="216"/>
      <c r="L9" s="318"/>
      <c r="M9" s="218"/>
      <c r="N9" s="268"/>
      <c r="O9" s="216"/>
      <c r="P9" s="216"/>
      <c r="Q9" s="216"/>
      <c r="R9" s="318"/>
      <c r="S9" s="268"/>
      <c r="T9" s="268"/>
      <c r="U9" s="615"/>
      <c r="V9" s="615"/>
      <c r="W9" s="318"/>
      <c r="X9" s="268"/>
    </row>
    <row r="10" spans="1:24" ht="13.4" customHeight="1" x14ac:dyDescent="0.25">
      <c r="A10" s="330" t="s">
        <v>57</v>
      </c>
      <c r="B10" s="84">
        <v>294062</v>
      </c>
      <c r="C10" s="85">
        <v>391401</v>
      </c>
      <c r="D10" s="85">
        <v>330848</v>
      </c>
      <c r="E10" s="85">
        <v>329810</v>
      </c>
      <c r="F10" s="336">
        <v>1346121</v>
      </c>
      <c r="G10" s="3"/>
      <c r="H10" s="84">
        <v>326286</v>
      </c>
      <c r="I10" s="85">
        <v>439332</v>
      </c>
      <c r="J10" s="85">
        <v>366627</v>
      </c>
      <c r="K10" s="86">
        <v>366896</v>
      </c>
      <c r="L10" s="385">
        <v>1499141</v>
      </c>
      <c r="M10" s="4"/>
      <c r="N10" s="84">
        <v>345320</v>
      </c>
      <c r="O10" s="85">
        <v>443940</v>
      </c>
      <c r="P10" s="85">
        <v>358660</v>
      </c>
      <c r="Q10" s="86">
        <v>360402</v>
      </c>
      <c r="R10" s="385">
        <v>1508322</v>
      </c>
      <c r="S10" s="4"/>
      <c r="T10" s="84">
        <v>343171</v>
      </c>
      <c r="U10" s="85">
        <v>433305</v>
      </c>
      <c r="V10" s="86">
        <v>316310</v>
      </c>
      <c r="W10" s="385">
        <v>1092786</v>
      </c>
      <c r="X10" s="268"/>
    </row>
    <row r="11" spans="1:24" ht="13.4" customHeight="1" x14ac:dyDescent="0.25">
      <c r="A11" s="442" t="s">
        <v>248</v>
      </c>
      <c r="B11" s="132" t="s">
        <v>79</v>
      </c>
      <c r="C11" s="133" t="s">
        <v>79</v>
      </c>
      <c r="D11" s="133" t="s">
        <v>79</v>
      </c>
      <c r="E11" s="133" t="s">
        <v>79</v>
      </c>
      <c r="F11" s="353" t="s">
        <v>79</v>
      </c>
      <c r="G11" s="108"/>
      <c r="H11" s="136">
        <v>0.11</v>
      </c>
      <c r="I11" s="137">
        <v>0.12</v>
      </c>
      <c r="J11" s="137">
        <v>0.11</v>
      </c>
      <c r="K11" s="138">
        <v>0.11</v>
      </c>
      <c r="L11" s="439">
        <v>0.11</v>
      </c>
      <c r="M11" s="112"/>
      <c r="N11" s="136">
        <v>0.06</v>
      </c>
      <c r="O11" s="137">
        <v>0.01</v>
      </c>
      <c r="P11" s="137">
        <v>-0.02</v>
      </c>
      <c r="Q11" s="138">
        <v>-0.02</v>
      </c>
      <c r="R11" s="439">
        <v>0.01</v>
      </c>
      <c r="S11" s="112"/>
      <c r="T11" s="136">
        <v>-0.01</v>
      </c>
      <c r="U11" s="137">
        <v>-0.02</v>
      </c>
      <c r="V11" s="138">
        <v>-0.12</v>
      </c>
      <c r="W11" s="439">
        <v>-0.05</v>
      </c>
      <c r="X11" s="268"/>
    </row>
    <row r="12" spans="1:24" ht="13.4" customHeight="1" x14ac:dyDescent="0.25">
      <c r="A12" s="442" t="s">
        <v>249</v>
      </c>
      <c r="B12" s="132" t="s">
        <v>79</v>
      </c>
      <c r="C12" s="133" t="s">
        <v>79</v>
      </c>
      <c r="D12" s="133" t="s">
        <v>79</v>
      </c>
      <c r="E12" s="133" t="s">
        <v>79</v>
      </c>
      <c r="F12" s="353" t="s">
        <v>79</v>
      </c>
      <c r="G12" s="108"/>
      <c r="H12" s="136">
        <v>-0.01</v>
      </c>
      <c r="I12" s="137">
        <v>-0.03</v>
      </c>
      <c r="J12" s="137">
        <v>-0.04</v>
      </c>
      <c r="K12" s="138">
        <v>-0.02</v>
      </c>
      <c r="L12" s="439">
        <v>-0.02</v>
      </c>
      <c r="M12" s="112"/>
      <c r="N12" s="136">
        <v>0.01</v>
      </c>
      <c r="O12" s="137">
        <v>0.02</v>
      </c>
      <c r="P12" s="137">
        <v>0.03</v>
      </c>
      <c r="Q12" s="138">
        <v>0.02</v>
      </c>
      <c r="R12" s="439">
        <v>0.02</v>
      </c>
      <c r="S12" s="112"/>
      <c r="T12" s="136">
        <v>0.02</v>
      </c>
      <c r="U12" s="137">
        <v>0</v>
      </c>
      <c r="V12" s="138">
        <v>0.01</v>
      </c>
      <c r="W12" s="439">
        <v>0.01</v>
      </c>
      <c r="X12" s="268"/>
    </row>
    <row r="13" spans="1:24" ht="13.4" customHeight="1" x14ac:dyDescent="0.25">
      <c r="A13" s="442" t="s">
        <v>250</v>
      </c>
      <c r="B13" s="132" t="s">
        <v>79</v>
      </c>
      <c r="C13" s="133" t="s">
        <v>79</v>
      </c>
      <c r="D13" s="133" t="s">
        <v>79</v>
      </c>
      <c r="E13" s="133" t="s">
        <v>79</v>
      </c>
      <c r="F13" s="353" t="s">
        <v>79</v>
      </c>
      <c r="G13" s="108"/>
      <c r="H13" s="136">
        <v>0.1</v>
      </c>
      <c r="I13" s="137">
        <v>0.09</v>
      </c>
      <c r="J13" s="137">
        <v>7.0000000000000007E-2</v>
      </c>
      <c r="K13" s="138">
        <v>0.09</v>
      </c>
      <c r="L13" s="439">
        <v>0.09</v>
      </c>
      <c r="M13" s="112"/>
      <c r="N13" s="136">
        <v>7.0000000000000007E-2</v>
      </c>
      <c r="O13" s="137">
        <v>0.03</v>
      </c>
      <c r="P13" s="137">
        <v>0.01</v>
      </c>
      <c r="Q13" s="138">
        <v>0</v>
      </c>
      <c r="R13" s="439">
        <v>0.03</v>
      </c>
      <c r="S13" s="112"/>
      <c r="T13" s="136">
        <v>0.01</v>
      </c>
      <c r="U13" s="137">
        <v>-0.02</v>
      </c>
      <c r="V13" s="138">
        <v>-0.11</v>
      </c>
      <c r="W13" s="439">
        <v>-0.04</v>
      </c>
      <c r="X13" s="268"/>
    </row>
    <row r="14" spans="1:24" x14ac:dyDescent="0.25">
      <c r="A14" s="442" t="s">
        <v>251</v>
      </c>
      <c r="B14" s="134" t="s">
        <v>79</v>
      </c>
      <c r="C14" s="135" t="s">
        <v>79</v>
      </c>
      <c r="D14" s="135" t="s">
        <v>79</v>
      </c>
      <c r="E14" s="135" t="s">
        <v>79</v>
      </c>
      <c r="F14" s="354" t="s">
        <v>79</v>
      </c>
      <c r="G14" s="108"/>
      <c r="H14" s="139">
        <v>0.1</v>
      </c>
      <c r="I14" s="140">
        <v>0.09</v>
      </c>
      <c r="J14" s="140">
        <v>7.0000000000000007E-2</v>
      </c>
      <c r="K14" s="141">
        <v>0.09</v>
      </c>
      <c r="L14" s="389">
        <v>0.09</v>
      </c>
      <c r="M14" s="112"/>
      <c r="N14" s="139">
        <v>7.0000000000000007E-2</v>
      </c>
      <c r="O14" s="140">
        <v>0.03</v>
      </c>
      <c r="P14" s="140">
        <v>0.01</v>
      </c>
      <c r="Q14" s="141">
        <v>0</v>
      </c>
      <c r="R14" s="389">
        <v>0.03</v>
      </c>
      <c r="S14" s="112"/>
      <c r="T14" s="139">
        <v>0.01</v>
      </c>
      <c r="U14" s="140">
        <v>-0.02</v>
      </c>
      <c r="V14" s="141">
        <v>-0.11</v>
      </c>
      <c r="W14" s="389">
        <v>-0.04</v>
      </c>
      <c r="X14" s="268"/>
    </row>
    <row r="15" spans="1:24" s="367" customFormat="1" ht="7.5" customHeight="1" x14ac:dyDescent="0.25">
      <c r="A15" s="364"/>
      <c r="B15" s="140"/>
      <c r="C15" s="140"/>
      <c r="D15" s="140"/>
      <c r="E15" s="140"/>
      <c r="F15" s="140"/>
      <c r="G15" s="424"/>
      <c r="H15" s="140"/>
      <c r="I15" s="140"/>
      <c r="J15" s="140"/>
      <c r="K15" s="140"/>
      <c r="L15" s="137"/>
      <c r="M15" s="424"/>
      <c r="N15" s="137"/>
      <c r="O15" s="137"/>
      <c r="P15" s="137"/>
      <c r="Q15" s="137"/>
      <c r="R15" s="137"/>
      <c r="S15" s="424"/>
      <c r="T15" s="137"/>
      <c r="U15" s="137"/>
      <c r="V15" s="137"/>
      <c r="W15" s="137"/>
      <c r="X15" s="364"/>
    </row>
    <row r="16" spans="1:24" ht="13.4" customHeight="1" x14ac:dyDescent="0.25">
      <c r="A16" s="375" t="s">
        <v>196</v>
      </c>
      <c r="B16" s="116"/>
      <c r="C16" s="117"/>
      <c r="D16" s="117"/>
      <c r="E16" s="117"/>
      <c r="F16" s="445"/>
      <c r="G16" s="108"/>
      <c r="H16" s="116"/>
      <c r="I16" s="117"/>
      <c r="J16" s="117"/>
      <c r="K16" s="118"/>
      <c r="L16" s="446"/>
      <c r="M16" s="112"/>
      <c r="N16" s="116"/>
      <c r="O16" s="117"/>
      <c r="P16" s="117"/>
      <c r="Q16" s="118"/>
      <c r="R16" s="446"/>
      <c r="S16" s="112"/>
      <c r="T16" s="116"/>
      <c r="U16" s="117"/>
      <c r="V16" s="118"/>
      <c r="W16" s="446"/>
      <c r="X16" s="268"/>
    </row>
    <row r="17" spans="1:24" ht="13.4" customHeight="1" x14ac:dyDescent="0.25">
      <c r="A17" s="330" t="s">
        <v>57</v>
      </c>
      <c r="B17" s="119">
        <v>72853</v>
      </c>
      <c r="C17" s="120">
        <v>82549</v>
      </c>
      <c r="D17" s="120">
        <v>77117</v>
      </c>
      <c r="E17" s="120">
        <v>85669</v>
      </c>
      <c r="F17" s="336">
        <v>318188</v>
      </c>
      <c r="G17" s="3"/>
      <c r="H17" s="119">
        <v>91874</v>
      </c>
      <c r="I17" s="120">
        <v>107366</v>
      </c>
      <c r="J17" s="120">
        <v>103685</v>
      </c>
      <c r="K17" s="107">
        <v>107851</v>
      </c>
      <c r="L17" s="385">
        <v>410776</v>
      </c>
      <c r="M17" s="4"/>
      <c r="N17" s="119">
        <v>101389</v>
      </c>
      <c r="O17" s="120">
        <v>116314</v>
      </c>
      <c r="P17" s="120">
        <v>109305</v>
      </c>
      <c r="Q17" s="107">
        <v>116979</v>
      </c>
      <c r="R17" s="385">
        <v>443987</v>
      </c>
      <c r="S17" s="4"/>
      <c r="T17" s="119">
        <v>109290</v>
      </c>
      <c r="U17" s="120">
        <v>126617</v>
      </c>
      <c r="V17" s="107">
        <v>109496</v>
      </c>
      <c r="W17" s="385">
        <v>345403</v>
      </c>
      <c r="X17" s="268"/>
    </row>
    <row r="18" spans="1:24" ht="13.4" customHeight="1" x14ac:dyDescent="0.25">
      <c r="A18" s="442" t="s">
        <v>248</v>
      </c>
      <c r="B18" s="16" t="s">
        <v>79</v>
      </c>
      <c r="C18" s="17" t="s">
        <v>79</v>
      </c>
      <c r="D18" s="17" t="s">
        <v>79</v>
      </c>
      <c r="E18" s="54" t="s">
        <v>79</v>
      </c>
      <c r="F18" s="353" t="s">
        <v>79</v>
      </c>
      <c r="G18" s="108"/>
      <c r="H18" s="109">
        <v>0.26</v>
      </c>
      <c r="I18" s="110">
        <v>0.3</v>
      </c>
      <c r="J18" s="110">
        <v>0.35</v>
      </c>
      <c r="K18" s="111">
        <v>0.26</v>
      </c>
      <c r="L18" s="439">
        <v>0.28999999999999998</v>
      </c>
      <c r="M18" s="112"/>
      <c r="N18" s="109">
        <v>0.1</v>
      </c>
      <c r="O18" s="110">
        <v>0.08</v>
      </c>
      <c r="P18" s="110">
        <v>0.05</v>
      </c>
      <c r="Q18" s="111">
        <v>0.08</v>
      </c>
      <c r="R18" s="439">
        <v>0.08</v>
      </c>
      <c r="S18" s="112"/>
      <c r="T18" s="109">
        <v>0.08</v>
      </c>
      <c r="U18" s="110">
        <v>0.09</v>
      </c>
      <c r="V18" s="111">
        <v>0</v>
      </c>
      <c r="W18" s="439">
        <v>0.06</v>
      </c>
      <c r="X18" s="268"/>
    </row>
    <row r="19" spans="1:24" ht="13.4" customHeight="1" x14ac:dyDescent="0.25">
      <c r="A19" s="442" t="s">
        <v>249</v>
      </c>
      <c r="B19" s="16" t="s">
        <v>79</v>
      </c>
      <c r="C19" s="17" t="s">
        <v>79</v>
      </c>
      <c r="D19" s="17" t="s">
        <v>79</v>
      </c>
      <c r="E19" s="54" t="s">
        <v>79</v>
      </c>
      <c r="F19" s="353" t="s">
        <v>79</v>
      </c>
      <c r="G19" s="108"/>
      <c r="H19" s="109">
        <v>-0.06</v>
      </c>
      <c r="I19" s="110">
        <v>-0.11</v>
      </c>
      <c r="J19" s="110">
        <v>-0.18</v>
      </c>
      <c r="K19" s="111">
        <v>-0.1</v>
      </c>
      <c r="L19" s="439">
        <v>-0.11</v>
      </c>
      <c r="M19" s="112"/>
      <c r="N19" s="109">
        <v>0.02</v>
      </c>
      <c r="O19" s="110">
        <v>0.04</v>
      </c>
      <c r="P19" s="110">
        <v>0.09</v>
      </c>
      <c r="Q19" s="111">
        <v>7.0000000000000007E-2</v>
      </c>
      <c r="R19" s="439">
        <v>0.05</v>
      </c>
      <c r="S19" s="112"/>
      <c r="T19" s="109">
        <v>0.05</v>
      </c>
      <c r="U19" s="110">
        <v>0.03</v>
      </c>
      <c r="V19" s="111">
        <v>0.03</v>
      </c>
      <c r="W19" s="439">
        <v>0.04</v>
      </c>
      <c r="X19" s="268"/>
    </row>
    <row r="20" spans="1:24" ht="13.4" customHeight="1" x14ac:dyDescent="0.25">
      <c r="A20" s="442" t="s">
        <v>250</v>
      </c>
      <c r="B20" s="16" t="s">
        <v>79</v>
      </c>
      <c r="C20" s="17" t="s">
        <v>79</v>
      </c>
      <c r="D20" s="17" t="s">
        <v>79</v>
      </c>
      <c r="E20" s="54" t="s">
        <v>79</v>
      </c>
      <c r="F20" s="353" t="s">
        <v>79</v>
      </c>
      <c r="G20" s="108"/>
      <c r="H20" s="109">
        <v>0.2</v>
      </c>
      <c r="I20" s="110">
        <v>0.19</v>
      </c>
      <c r="J20" s="110">
        <v>0.17</v>
      </c>
      <c r="K20" s="111">
        <v>0.16</v>
      </c>
      <c r="L20" s="439">
        <v>0.18</v>
      </c>
      <c r="M20" s="112"/>
      <c r="N20" s="109">
        <v>0.12</v>
      </c>
      <c r="O20" s="110">
        <v>0.12</v>
      </c>
      <c r="P20" s="110">
        <v>0.14000000000000001</v>
      </c>
      <c r="Q20" s="111">
        <v>0.15</v>
      </c>
      <c r="R20" s="439">
        <v>0.13</v>
      </c>
      <c r="S20" s="112"/>
      <c r="T20" s="109">
        <v>0.13</v>
      </c>
      <c r="U20" s="110">
        <v>0.12</v>
      </c>
      <c r="V20" s="111">
        <v>0.03</v>
      </c>
      <c r="W20" s="439">
        <v>0.1</v>
      </c>
      <c r="X20" s="268"/>
    </row>
    <row r="21" spans="1:24" ht="13.4" customHeight="1" x14ac:dyDescent="0.25">
      <c r="A21" s="442" t="s">
        <v>252</v>
      </c>
      <c r="B21" s="16" t="s">
        <v>79</v>
      </c>
      <c r="C21" s="17" t="s">
        <v>79</v>
      </c>
      <c r="D21" s="17" t="s">
        <v>79</v>
      </c>
      <c r="E21" s="54" t="s">
        <v>79</v>
      </c>
      <c r="F21" s="353" t="s">
        <v>79</v>
      </c>
      <c r="G21" s="108"/>
      <c r="H21" s="16" t="s">
        <v>231</v>
      </c>
      <c r="I21" s="17" t="s">
        <v>231</v>
      </c>
      <c r="J21" s="17" t="s">
        <v>231</v>
      </c>
      <c r="K21" s="54" t="s">
        <v>231</v>
      </c>
      <c r="L21" s="349" t="s">
        <v>231</v>
      </c>
      <c r="M21" s="112"/>
      <c r="N21" s="16" t="s">
        <v>231</v>
      </c>
      <c r="O21" s="17" t="s">
        <v>231</v>
      </c>
      <c r="P21" s="17" t="s">
        <v>231</v>
      </c>
      <c r="Q21" s="54" t="s">
        <v>231</v>
      </c>
      <c r="R21" s="349" t="s">
        <v>231</v>
      </c>
      <c r="S21" s="112"/>
      <c r="T21" s="54" t="s">
        <v>231</v>
      </c>
      <c r="U21" s="646">
        <v>-0.04</v>
      </c>
      <c r="V21" s="647">
        <v>-0.03</v>
      </c>
      <c r="W21" s="648">
        <v>-0.02</v>
      </c>
      <c r="X21" s="268"/>
    </row>
    <row r="22" spans="1:24" x14ac:dyDescent="0.25">
      <c r="A22" s="442" t="s">
        <v>251</v>
      </c>
      <c r="B22" s="72" t="s">
        <v>79</v>
      </c>
      <c r="C22" s="73" t="s">
        <v>79</v>
      </c>
      <c r="D22" s="73" t="s">
        <v>79</v>
      </c>
      <c r="E22" s="121" t="s">
        <v>79</v>
      </c>
      <c r="F22" s="354" t="s">
        <v>79</v>
      </c>
      <c r="G22" s="108"/>
      <c r="H22" s="113">
        <v>0.2</v>
      </c>
      <c r="I22" s="114">
        <v>0.19</v>
      </c>
      <c r="J22" s="114">
        <v>0.17</v>
      </c>
      <c r="K22" s="115">
        <v>0.16</v>
      </c>
      <c r="L22" s="389">
        <v>0.18</v>
      </c>
      <c r="M22" s="112"/>
      <c r="N22" s="113">
        <v>0.12</v>
      </c>
      <c r="O22" s="114">
        <v>0.12</v>
      </c>
      <c r="P22" s="114">
        <v>0.14000000000000001</v>
      </c>
      <c r="Q22" s="115">
        <v>0.15</v>
      </c>
      <c r="R22" s="389">
        <v>0.13</v>
      </c>
      <c r="S22" s="112"/>
      <c r="T22" s="113">
        <v>0.13</v>
      </c>
      <c r="U22" s="114">
        <v>0.08</v>
      </c>
      <c r="V22" s="115">
        <v>0</v>
      </c>
      <c r="W22" s="389">
        <v>0.08</v>
      </c>
      <c r="X22" s="268"/>
    </row>
    <row r="23" spans="1:24" s="367" customFormat="1" ht="7.5" customHeight="1" x14ac:dyDescent="0.25">
      <c r="A23" s="364"/>
      <c r="B23" s="137"/>
      <c r="C23" s="137"/>
      <c r="D23" s="137"/>
      <c r="E23" s="137"/>
      <c r="F23" s="137"/>
      <c r="G23" s="424"/>
      <c r="H23" s="137"/>
      <c r="I23" s="137"/>
      <c r="J23" s="137"/>
      <c r="K23" s="137"/>
      <c r="L23" s="137"/>
      <c r="M23" s="424"/>
      <c r="N23" s="137"/>
      <c r="O23" s="137"/>
      <c r="P23" s="137"/>
      <c r="Q23" s="137"/>
      <c r="R23" s="137"/>
      <c r="S23" s="424"/>
      <c r="T23" s="137"/>
      <c r="U23" s="137"/>
      <c r="V23" s="137"/>
      <c r="W23" s="137"/>
      <c r="X23" s="364"/>
    </row>
    <row r="24" spans="1:24" ht="13.4" customHeight="1" x14ac:dyDescent="0.25">
      <c r="A24" s="375" t="s">
        <v>197</v>
      </c>
      <c r="B24" s="116"/>
      <c r="C24" s="117"/>
      <c r="D24" s="117"/>
      <c r="E24" s="118"/>
      <c r="F24" s="446"/>
      <c r="G24" s="108"/>
      <c r="H24" s="116"/>
      <c r="I24" s="117"/>
      <c r="J24" s="117"/>
      <c r="K24" s="118"/>
      <c r="L24" s="446"/>
      <c r="M24" s="108"/>
      <c r="N24" s="116"/>
      <c r="O24" s="117"/>
      <c r="P24" s="117"/>
      <c r="Q24" s="118"/>
      <c r="R24" s="446"/>
      <c r="S24" s="112"/>
      <c r="T24" s="116"/>
      <c r="U24" s="117"/>
      <c r="V24" s="118"/>
      <c r="W24" s="446"/>
      <c r="X24" s="268"/>
    </row>
    <row r="25" spans="1:24" ht="13.4" customHeight="1" x14ac:dyDescent="0.25">
      <c r="A25" s="330" t="s">
        <v>57</v>
      </c>
      <c r="B25" s="119">
        <v>59104</v>
      </c>
      <c r="C25" s="120">
        <v>69839</v>
      </c>
      <c r="D25" s="120">
        <v>65359</v>
      </c>
      <c r="E25" s="107">
        <v>76123</v>
      </c>
      <c r="F25" s="385">
        <v>270425</v>
      </c>
      <c r="G25" s="3"/>
      <c r="H25" s="119">
        <v>68612</v>
      </c>
      <c r="I25" s="120">
        <v>85631</v>
      </c>
      <c r="J25" s="120">
        <v>80463</v>
      </c>
      <c r="K25" s="107">
        <v>85767</v>
      </c>
      <c r="L25" s="385">
        <v>320473</v>
      </c>
      <c r="M25" s="3"/>
      <c r="N25" s="119">
        <v>71000</v>
      </c>
      <c r="O25" s="120">
        <v>87740</v>
      </c>
      <c r="P25" s="120">
        <v>79027</v>
      </c>
      <c r="Q25" s="107">
        <v>88105</v>
      </c>
      <c r="R25" s="385">
        <v>325872</v>
      </c>
      <c r="S25" s="4"/>
      <c r="T25" s="119">
        <v>72258</v>
      </c>
      <c r="U25" s="120">
        <v>87699</v>
      </c>
      <c r="V25" s="107">
        <v>68537</v>
      </c>
      <c r="W25" s="385">
        <v>228494</v>
      </c>
      <c r="X25" s="268"/>
    </row>
    <row r="26" spans="1:24" ht="13.4" customHeight="1" x14ac:dyDescent="0.25">
      <c r="A26" s="442" t="s">
        <v>248</v>
      </c>
      <c r="B26" s="16" t="s">
        <v>79</v>
      </c>
      <c r="C26" s="17" t="s">
        <v>79</v>
      </c>
      <c r="D26" s="17" t="s">
        <v>79</v>
      </c>
      <c r="E26" s="54" t="s">
        <v>79</v>
      </c>
      <c r="F26" s="353" t="s">
        <v>79</v>
      </c>
      <c r="G26" s="108"/>
      <c r="H26" s="109">
        <v>0.16</v>
      </c>
      <c r="I26" s="110">
        <v>0.23</v>
      </c>
      <c r="J26" s="110">
        <v>0.23</v>
      </c>
      <c r="K26" s="111">
        <v>0.13</v>
      </c>
      <c r="L26" s="439">
        <v>0.19</v>
      </c>
      <c r="M26" s="108"/>
      <c r="N26" s="109">
        <v>0.04</v>
      </c>
      <c r="O26" s="110">
        <v>0.03</v>
      </c>
      <c r="P26" s="110">
        <v>-0.02</v>
      </c>
      <c r="Q26" s="111">
        <v>0.03</v>
      </c>
      <c r="R26" s="439">
        <v>0.02</v>
      </c>
      <c r="S26" s="112"/>
      <c r="T26" s="109">
        <v>0.02</v>
      </c>
      <c r="U26" s="110">
        <v>0</v>
      </c>
      <c r="V26" s="111">
        <v>-0.13</v>
      </c>
      <c r="W26" s="439">
        <v>-0.04</v>
      </c>
      <c r="X26" s="268"/>
    </row>
    <row r="27" spans="1:24" ht="13.4" customHeight="1" x14ac:dyDescent="0.25">
      <c r="A27" s="442" t="s">
        <v>249</v>
      </c>
      <c r="B27" s="16" t="s">
        <v>79</v>
      </c>
      <c r="C27" s="17" t="s">
        <v>79</v>
      </c>
      <c r="D27" s="17" t="s">
        <v>79</v>
      </c>
      <c r="E27" s="54" t="s">
        <v>79</v>
      </c>
      <c r="F27" s="353" t="s">
        <v>79</v>
      </c>
      <c r="G27" s="108"/>
      <c r="H27" s="109">
        <v>-0.05</v>
      </c>
      <c r="I27" s="110">
        <v>-0.1</v>
      </c>
      <c r="J27" s="110">
        <v>-0.16</v>
      </c>
      <c r="K27" s="111">
        <v>-0.09</v>
      </c>
      <c r="L27" s="439">
        <v>-0.1</v>
      </c>
      <c r="M27" s="108"/>
      <c r="N27" s="109">
        <v>0.01</v>
      </c>
      <c r="O27" s="110">
        <v>0.03</v>
      </c>
      <c r="P27" s="110">
        <v>0.08</v>
      </c>
      <c r="Q27" s="111">
        <v>0.06</v>
      </c>
      <c r="R27" s="439">
        <v>0.04</v>
      </c>
      <c r="S27" s="112"/>
      <c r="T27" s="109">
        <v>0.05</v>
      </c>
      <c r="U27" s="110">
        <v>0.03</v>
      </c>
      <c r="V27" s="111">
        <v>0.03</v>
      </c>
      <c r="W27" s="439">
        <v>0.03</v>
      </c>
      <c r="X27" s="268"/>
    </row>
    <row r="28" spans="1:24" ht="13.4" customHeight="1" x14ac:dyDescent="0.25">
      <c r="A28" s="442" t="s">
        <v>250</v>
      </c>
      <c r="B28" s="16" t="s">
        <v>79</v>
      </c>
      <c r="C28" s="17" t="s">
        <v>79</v>
      </c>
      <c r="D28" s="17" t="s">
        <v>79</v>
      </c>
      <c r="E28" s="54" t="s">
        <v>79</v>
      </c>
      <c r="F28" s="353" t="s">
        <v>79</v>
      </c>
      <c r="G28" s="108"/>
      <c r="H28" s="109">
        <v>0.11</v>
      </c>
      <c r="I28" s="110">
        <v>0.13</v>
      </c>
      <c r="J28" s="110">
        <v>7.0000000000000007E-2</v>
      </c>
      <c r="K28" s="111">
        <v>0.04</v>
      </c>
      <c r="L28" s="439">
        <v>0.09</v>
      </c>
      <c r="M28" s="108"/>
      <c r="N28" s="109">
        <v>0.05</v>
      </c>
      <c r="O28" s="110">
        <v>0.06</v>
      </c>
      <c r="P28" s="110">
        <v>0.06</v>
      </c>
      <c r="Q28" s="111">
        <v>0.09</v>
      </c>
      <c r="R28" s="439">
        <v>0.06</v>
      </c>
      <c r="S28" s="112"/>
      <c r="T28" s="109">
        <v>7.0000000000000007E-2</v>
      </c>
      <c r="U28" s="110">
        <v>0.03</v>
      </c>
      <c r="V28" s="111">
        <v>-0.1</v>
      </c>
      <c r="W28" s="439">
        <v>-0.01</v>
      </c>
      <c r="X28" s="268"/>
    </row>
    <row r="29" spans="1:24" ht="13.4" customHeight="1" x14ac:dyDescent="0.25">
      <c r="A29" s="442" t="s">
        <v>252</v>
      </c>
      <c r="B29" s="16" t="s">
        <v>79</v>
      </c>
      <c r="C29" s="17" t="s">
        <v>79</v>
      </c>
      <c r="D29" s="17" t="s">
        <v>79</v>
      </c>
      <c r="E29" s="54" t="s">
        <v>79</v>
      </c>
      <c r="F29" s="353" t="s">
        <v>79</v>
      </c>
      <c r="G29" s="108"/>
      <c r="H29" s="16" t="s">
        <v>231</v>
      </c>
      <c r="I29" s="17" t="s">
        <v>231</v>
      </c>
      <c r="J29" s="17" t="s">
        <v>231</v>
      </c>
      <c r="K29" s="54" t="s">
        <v>231</v>
      </c>
      <c r="L29" s="349" t="s">
        <v>231</v>
      </c>
      <c r="M29" s="108"/>
      <c r="N29" s="16" t="s">
        <v>231</v>
      </c>
      <c r="O29" s="17" t="s">
        <v>231</v>
      </c>
      <c r="P29" s="17" t="s">
        <v>231</v>
      </c>
      <c r="Q29" s="54" t="s">
        <v>231</v>
      </c>
      <c r="R29" s="349" t="s">
        <v>231</v>
      </c>
      <c r="S29" s="112"/>
      <c r="T29" s="54" t="s">
        <v>231</v>
      </c>
      <c r="U29" s="54" t="s">
        <v>231</v>
      </c>
      <c r="V29" s="54" t="s">
        <v>231</v>
      </c>
      <c r="W29" s="349" t="s">
        <v>231</v>
      </c>
      <c r="X29" s="268"/>
    </row>
    <row r="30" spans="1:24" x14ac:dyDescent="0.25">
      <c r="A30" s="442" t="s">
        <v>251</v>
      </c>
      <c r="B30" s="72" t="s">
        <v>79</v>
      </c>
      <c r="C30" s="73" t="s">
        <v>79</v>
      </c>
      <c r="D30" s="73" t="s">
        <v>79</v>
      </c>
      <c r="E30" s="121" t="s">
        <v>79</v>
      </c>
      <c r="F30" s="354" t="s">
        <v>79</v>
      </c>
      <c r="G30" s="108"/>
      <c r="H30" s="113">
        <v>0.11</v>
      </c>
      <c r="I30" s="114">
        <v>0.13</v>
      </c>
      <c r="J30" s="114">
        <v>7.0000000000000007E-2</v>
      </c>
      <c r="K30" s="115">
        <v>0.04</v>
      </c>
      <c r="L30" s="389">
        <v>0.09</v>
      </c>
      <c r="M30" s="108"/>
      <c r="N30" s="113">
        <v>0.05</v>
      </c>
      <c r="O30" s="114">
        <v>0.06</v>
      </c>
      <c r="P30" s="114">
        <v>0.06</v>
      </c>
      <c r="Q30" s="115">
        <v>0.09</v>
      </c>
      <c r="R30" s="389">
        <v>0.06</v>
      </c>
      <c r="S30" s="112"/>
      <c r="T30" s="113">
        <v>7.0000000000000007E-2</v>
      </c>
      <c r="U30" s="114">
        <v>0.03</v>
      </c>
      <c r="V30" s="115">
        <v>-0.1</v>
      </c>
      <c r="W30" s="389">
        <v>-0.01</v>
      </c>
      <c r="X30" s="268"/>
    </row>
    <row r="31" spans="1:24" s="367" customFormat="1" ht="7.5" customHeight="1" x14ac:dyDescent="0.25">
      <c r="A31" s="364"/>
      <c r="B31" s="140"/>
      <c r="C31" s="140"/>
      <c r="D31" s="140"/>
      <c r="E31" s="140"/>
      <c r="F31" s="140"/>
      <c r="G31" s="424"/>
      <c r="H31" s="140"/>
      <c r="I31" s="140"/>
      <c r="J31" s="140"/>
      <c r="K31" s="140"/>
      <c r="L31" s="140"/>
      <c r="M31" s="424"/>
      <c r="N31" s="140"/>
      <c r="O31" s="140"/>
      <c r="P31" s="140"/>
      <c r="Q31" s="140"/>
      <c r="R31" s="140"/>
      <c r="S31" s="424"/>
      <c r="T31" s="140"/>
      <c r="U31" s="140"/>
      <c r="V31" s="140"/>
      <c r="W31" s="140"/>
      <c r="X31" s="364"/>
    </row>
    <row r="32" spans="1:24" ht="13.4" customHeight="1" x14ac:dyDescent="0.25">
      <c r="A32" s="375" t="s">
        <v>209</v>
      </c>
      <c r="B32" s="109"/>
      <c r="C32" s="110"/>
      <c r="D32" s="110"/>
      <c r="E32" s="110"/>
      <c r="F32" s="431"/>
      <c r="G32" s="108"/>
      <c r="H32" s="109"/>
      <c r="I32" s="110"/>
      <c r="J32" s="110"/>
      <c r="K32" s="111"/>
      <c r="L32" s="439"/>
      <c r="M32" s="112"/>
      <c r="N32" s="109"/>
      <c r="O32" s="110"/>
      <c r="P32" s="110"/>
      <c r="Q32" s="111"/>
      <c r="R32" s="439"/>
      <c r="S32" s="112"/>
      <c r="T32" s="109"/>
      <c r="U32" s="110"/>
      <c r="V32" s="111"/>
      <c r="W32" s="439"/>
      <c r="X32" s="268"/>
    </row>
    <row r="33" spans="1:24" ht="13.4" customHeight="1" x14ac:dyDescent="0.25">
      <c r="A33" s="330" t="s">
        <v>57</v>
      </c>
      <c r="B33" s="16" t="s">
        <v>79</v>
      </c>
      <c r="C33" s="17" t="s">
        <v>79</v>
      </c>
      <c r="D33" s="120">
        <v>58828</v>
      </c>
      <c r="E33" s="120">
        <v>53884</v>
      </c>
      <c r="F33" s="336">
        <v>112712</v>
      </c>
      <c r="G33" s="3"/>
      <c r="H33" s="119">
        <v>59717</v>
      </c>
      <c r="I33" s="120">
        <v>126098</v>
      </c>
      <c r="J33" s="120">
        <v>81545</v>
      </c>
      <c r="K33" s="107">
        <v>65906</v>
      </c>
      <c r="L33" s="385">
        <v>333266</v>
      </c>
      <c r="M33" s="4"/>
      <c r="N33" s="119">
        <v>65971</v>
      </c>
      <c r="O33" s="120">
        <v>132951</v>
      </c>
      <c r="P33" s="120">
        <v>79721</v>
      </c>
      <c r="Q33" s="107">
        <v>69766</v>
      </c>
      <c r="R33" s="385">
        <v>348409</v>
      </c>
      <c r="S33" s="4"/>
      <c r="T33" s="119">
        <v>70163</v>
      </c>
      <c r="U33" s="120">
        <v>127985</v>
      </c>
      <c r="V33" s="107">
        <v>68362</v>
      </c>
      <c r="W33" s="385">
        <v>266510</v>
      </c>
      <c r="X33" s="268"/>
    </row>
    <row r="34" spans="1:24" ht="13.4" customHeight="1" x14ac:dyDescent="0.25">
      <c r="A34" s="442" t="s">
        <v>352</v>
      </c>
      <c r="B34" s="16" t="s">
        <v>79</v>
      </c>
      <c r="C34" s="17" t="s">
        <v>79</v>
      </c>
      <c r="D34" s="110">
        <v>1</v>
      </c>
      <c r="E34" s="110">
        <v>1</v>
      </c>
      <c r="F34" s="431">
        <v>1</v>
      </c>
      <c r="G34" s="108"/>
      <c r="H34" s="109">
        <v>1</v>
      </c>
      <c r="I34" s="110">
        <v>1</v>
      </c>
      <c r="J34" s="110">
        <v>0.39</v>
      </c>
      <c r="K34" s="111">
        <v>0.22</v>
      </c>
      <c r="L34" s="439">
        <v>1.96</v>
      </c>
      <c r="M34" s="112"/>
      <c r="N34" s="109">
        <v>0.1</v>
      </c>
      <c r="O34" s="110">
        <v>0.05</v>
      </c>
      <c r="P34" s="110">
        <v>-0.02</v>
      </c>
      <c r="Q34" s="111">
        <v>0.06</v>
      </c>
      <c r="R34" s="439">
        <v>0.05</v>
      </c>
      <c r="S34" s="112"/>
      <c r="T34" s="109">
        <v>0.06</v>
      </c>
      <c r="U34" s="110">
        <v>-0.04</v>
      </c>
      <c r="V34" s="111">
        <v>-0.14000000000000001</v>
      </c>
      <c r="W34" s="439">
        <v>-0.04</v>
      </c>
      <c r="X34" s="268"/>
    </row>
    <row r="35" spans="1:24" ht="13.4" customHeight="1" x14ac:dyDescent="0.25">
      <c r="A35" s="442" t="s">
        <v>249</v>
      </c>
      <c r="B35" s="16" t="s">
        <v>79</v>
      </c>
      <c r="C35" s="17" t="s">
        <v>79</v>
      </c>
      <c r="D35" s="17" t="s">
        <v>231</v>
      </c>
      <c r="E35" s="17" t="s">
        <v>231</v>
      </c>
      <c r="F35" s="353" t="s">
        <v>79</v>
      </c>
      <c r="G35" s="108"/>
      <c r="H35" s="16" t="s">
        <v>231</v>
      </c>
      <c r="I35" s="17" t="s">
        <v>231</v>
      </c>
      <c r="J35" s="110">
        <v>-0.09</v>
      </c>
      <c r="K35" s="111">
        <v>-0.03</v>
      </c>
      <c r="L35" s="439">
        <v>-0.06</v>
      </c>
      <c r="M35" s="112"/>
      <c r="N35" s="109">
        <v>0.01</v>
      </c>
      <c r="O35" s="110">
        <v>0.02</v>
      </c>
      <c r="P35" s="110">
        <v>0.03</v>
      </c>
      <c r="Q35" s="111">
        <v>0.02</v>
      </c>
      <c r="R35" s="439">
        <v>0.02</v>
      </c>
      <c r="S35" s="112"/>
      <c r="T35" s="109">
        <v>0.02</v>
      </c>
      <c r="U35" s="110">
        <v>0.01</v>
      </c>
      <c r="V35" s="111">
        <v>0.01</v>
      </c>
      <c r="W35" s="439">
        <v>0.01</v>
      </c>
      <c r="X35" s="268"/>
    </row>
    <row r="36" spans="1:24" ht="13.4" customHeight="1" x14ac:dyDescent="0.25">
      <c r="A36" s="442" t="s">
        <v>250</v>
      </c>
      <c r="B36" s="16" t="s">
        <v>79</v>
      </c>
      <c r="C36" s="17" t="s">
        <v>79</v>
      </c>
      <c r="D36" s="110">
        <v>1</v>
      </c>
      <c r="E36" s="110">
        <v>1</v>
      </c>
      <c r="F36" s="353" t="s">
        <v>79</v>
      </c>
      <c r="G36" s="108"/>
      <c r="H36" s="109">
        <v>1</v>
      </c>
      <c r="I36" s="110">
        <v>1</v>
      </c>
      <c r="J36" s="110">
        <v>0.3</v>
      </c>
      <c r="K36" s="111">
        <v>0.19</v>
      </c>
      <c r="L36" s="439">
        <v>1.9</v>
      </c>
      <c r="M36" s="112"/>
      <c r="N36" s="109">
        <v>0.11</v>
      </c>
      <c r="O36" s="110">
        <v>7.0000000000000007E-2</v>
      </c>
      <c r="P36" s="110">
        <v>0.01</v>
      </c>
      <c r="Q36" s="111">
        <v>0.08</v>
      </c>
      <c r="R36" s="439">
        <v>7.0000000000000007E-2</v>
      </c>
      <c r="S36" s="112"/>
      <c r="T36" s="109">
        <v>0.08</v>
      </c>
      <c r="U36" s="110">
        <v>-0.03</v>
      </c>
      <c r="V36" s="111">
        <v>-0.13</v>
      </c>
      <c r="W36" s="439">
        <v>-0.03</v>
      </c>
      <c r="X36" s="268"/>
    </row>
    <row r="37" spans="1:24" ht="13.4" customHeight="1" x14ac:dyDescent="0.25">
      <c r="A37" s="442" t="s">
        <v>252</v>
      </c>
      <c r="B37" s="16" t="s">
        <v>79</v>
      </c>
      <c r="C37" s="17" t="s">
        <v>79</v>
      </c>
      <c r="D37" s="110">
        <v>-1</v>
      </c>
      <c r="E37" s="110">
        <v>-1</v>
      </c>
      <c r="F37" s="353" t="s">
        <v>79</v>
      </c>
      <c r="G37" s="108"/>
      <c r="H37" s="109">
        <v>-1</v>
      </c>
      <c r="I37" s="110">
        <v>-1</v>
      </c>
      <c r="J37" s="17" t="s">
        <v>231</v>
      </c>
      <c r="K37" s="54" t="s">
        <v>231</v>
      </c>
      <c r="L37" s="439">
        <v>-1.65</v>
      </c>
      <c r="M37" s="112"/>
      <c r="N37" s="16" t="s">
        <v>231</v>
      </c>
      <c r="O37" s="17" t="s">
        <v>231</v>
      </c>
      <c r="P37" s="17" t="s">
        <v>231</v>
      </c>
      <c r="Q37" s="54" t="s">
        <v>231</v>
      </c>
      <c r="R37" s="349" t="s">
        <v>231</v>
      </c>
      <c r="S37" s="112"/>
      <c r="T37" s="17" t="s">
        <v>231</v>
      </c>
      <c r="U37" s="17" t="s">
        <v>231</v>
      </c>
      <c r="V37" s="54" t="s">
        <v>231</v>
      </c>
      <c r="W37" s="349" t="s">
        <v>231</v>
      </c>
      <c r="X37" s="268"/>
    </row>
    <row r="38" spans="1:24" x14ac:dyDescent="0.25">
      <c r="A38" s="442" t="s">
        <v>251</v>
      </c>
      <c r="B38" s="16" t="s">
        <v>79</v>
      </c>
      <c r="C38" s="17" t="s">
        <v>79</v>
      </c>
      <c r="D38" s="17" t="s">
        <v>231</v>
      </c>
      <c r="E38" s="17" t="s">
        <v>231</v>
      </c>
      <c r="F38" s="353" t="s">
        <v>79</v>
      </c>
      <c r="G38" s="108"/>
      <c r="H38" s="16" t="s">
        <v>231</v>
      </c>
      <c r="I38" s="17" t="s">
        <v>231</v>
      </c>
      <c r="J38" s="110">
        <v>0.3</v>
      </c>
      <c r="K38" s="111">
        <v>0.19</v>
      </c>
      <c r="L38" s="439">
        <v>0.25</v>
      </c>
      <c r="M38" s="112"/>
      <c r="N38" s="109">
        <v>0.11</v>
      </c>
      <c r="O38" s="110">
        <v>7.0000000000000007E-2</v>
      </c>
      <c r="P38" s="110">
        <v>0.01</v>
      </c>
      <c r="Q38" s="111">
        <v>0.08</v>
      </c>
      <c r="R38" s="439">
        <v>7.0000000000000007E-2</v>
      </c>
      <c r="S38" s="112"/>
      <c r="T38" s="109">
        <v>0.08</v>
      </c>
      <c r="U38" s="110">
        <v>-0.03</v>
      </c>
      <c r="V38" s="111">
        <v>-0.13</v>
      </c>
      <c r="W38" s="439">
        <v>-0.03</v>
      </c>
      <c r="X38" s="268"/>
    </row>
    <row r="39" spans="1:24" ht="13.4" customHeight="1" x14ac:dyDescent="0.25">
      <c r="A39" s="443" t="s">
        <v>253</v>
      </c>
      <c r="B39" s="13"/>
      <c r="C39" s="14"/>
      <c r="D39" s="14"/>
      <c r="E39" s="14"/>
      <c r="F39" s="337"/>
      <c r="G39" s="5"/>
      <c r="H39" s="13"/>
      <c r="I39" s="14"/>
      <c r="J39" s="14"/>
      <c r="K39" s="15"/>
      <c r="L39" s="386"/>
      <c r="M39" s="6"/>
      <c r="N39" s="13"/>
      <c r="O39" s="14"/>
      <c r="P39" s="14"/>
      <c r="Q39" s="15"/>
      <c r="R39" s="386"/>
      <c r="S39" s="6"/>
      <c r="T39" s="13"/>
      <c r="U39" s="14"/>
      <c r="V39" s="15"/>
      <c r="W39" s="386"/>
      <c r="X39" s="268"/>
    </row>
    <row r="40" spans="1:24" ht="13.4" customHeight="1" x14ac:dyDescent="0.25">
      <c r="A40" s="444" t="s">
        <v>254</v>
      </c>
      <c r="B40" s="18" t="s">
        <v>79</v>
      </c>
      <c r="C40" s="19" t="s">
        <v>79</v>
      </c>
      <c r="D40" s="14">
        <v>-0.08</v>
      </c>
      <c r="E40" s="14">
        <v>-0.05</v>
      </c>
      <c r="F40" s="417" t="s">
        <v>79</v>
      </c>
      <c r="G40" s="5"/>
      <c r="H40" s="13">
        <v>-0.05</v>
      </c>
      <c r="I40" s="14">
        <v>0.33</v>
      </c>
      <c r="J40" s="19" t="s">
        <v>79</v>
      </c>
      <c r="K40" s="122" t="s">
        <v>79</v>
      </c>
      <c r="L40" s="337">
        <v>0.23</v>
      </c>
      <c r="M40" s="6"/>
      <c r="N40" s="18" t="s">
        <v>79</v>
      </c>
      <c r="O40" s="19" t="s">
        <v>79</v>
      </c>
      <c r="P40" s="19" t="s">
        <v>79</v>
      </c>
      <c r="Q40" s="122" t="s">
        <v>79</v>
      </c>
      <c r="R40" s="416" t="s">
        <v>79</v>
      </c>
      <c r="S40" s="6"/>
      <c r="T40" s="18" t="s">
        <v>79</v>
      </c>
      <c r="U40" s="19" t="s">
        <v>79</v>
      </c>
      <c r="V40" s="122" t="s">
        <v>79</v>
      </c>
      <c r="W40" s="416" t="s">
        <v>79</v>
      </c>
      <c r="X40" s="268"/>
    </row>
    <row r="41" spans="1:24" ht="13.4" customHeight="1" x14ac:dyDescent="0.25">
      <c r="A41" s="444" t="s">
        <v>249</v>
      </c>
      <c r="B41" s="18" t="s">
        <v>79</v>
      </c>
      <c r="C41" s="19" t="s">
        <v>79</v>
      </c>
      <c r="D41" s="14">
        <v>0.03</v>
      </c>
      <c r="E41" s="14">
        <v>0.03</v>
      </c>
      <c r="F41" s="417" t="s">
        <v>79</v>
      </c>
      <c r="G41" s="5"/>
      <c r="H41" s="13">
        <v>-0.02</v>
      </c>
      <c r="I41" s="14">
        <v>-0.05</v>
      </c>
      <c r="J41" s="19" t="s">
        <v>79</v>
      </c>
      <c r="K41" s="122" t="s">
        <v>79</v>
      </c>
      <c r="L41" s="337">
        <v>-0.04</v>
      </c>
      <c r="M41" s="6"/>
      <c r="N41" s="18" t="s">
        <v>79</v>
      </c>
      <c r="O41" s="19" t="s">
        <v>79</v>
      </c>
      <c r="P41" s="19" t="s">
        <v>79</v>
      </c>
      <c r="Q41" s="122" t="s">
        <v>79</v>
      </c>
      <c r="R41" s="416" t="s">
        <v>79</v>
      </c>
      <c r="S41" s="6"/>
      <c r="T41" s="18" t="s">
        <v>79</v>
      </c>
      <c r="U41" s="19" t="s">
        <v>79</v>
      </c>
      <c r="V41" s="122" t="s">
        <v>79</v>
      </c>
      <c r="W41" s="416" t="s">
        <v>79</v>
      </c>
      <c r="X41" s="268"/>
    </row>
    <row r="42" spans="1:24" ht="13.4" customHeight="1" x14ac:dyDescent="0.25">
      <c r="A42" s="444" t="s">
        <v>255</v>
      </c>
      <c r="B42" s="18" t="s">
        <v>79</v>
      </c>
      <c r="C42" s="19" t="s">
        <v>79</v>
      </c>
      <c r="D42" s="14">
        <v>-0.05</v>
      </c>
      <c r="E42" s="14">
        <v>-0.02</v>
      </c>
      <c r="F42" s="417" t="s">
        <v>79</v>
      </c>
      <c r="G42" s="5"/>
      <c r="H42" s="13">
        <v>-7.0000000000000007E-2</v>
      </c>
      <c r="I42" s="14">
        <v>0.28000000000000003</v>
      </c>
      <c r="J42" s="19" t="s">
        <v>79</v>
      </c>
      <c r="K42" s="122" t="s">
        <v>79</v>
      </c>
      <c r="L42" s="337">
        <v>0.19</v>
      </c>
      <c r="M42" s="6"/>
      <c r="N42" s="18" t="s">
        <v>79</v>
      </c>
      <c r="O42" s="19" t="s">
        <v>79</v>
      </c>
      <c r="P42" s="19" t="s">
        <v>79</v>
      </c>
      <c r="Q42" s="122" t="s">
        <v>79</v>
      </c>
      <c r="R42" s="416" t="s">
        <v>79</v>
      </c>
      <c r="S42" s="6"/>
      <c r="T42" s="18" t="s">
        <v>79</v>
      </c>
      <c r="U42" s="19" t="s">
        <v>79</v>
      </c>
      <c r="V42" s="122" t="s">
        <v>79</v>
      </c>
      <c r="W42" s="416" t="s">
        <v>79</v>
      </c>
      <c r="X42" s="268"/>
    </row>
    <row r="43" spans="1:24" ht="13.4" customHeight="1" x14ac:dyDescent="0.25">
      <c r="A43" s="444" t="s">
        <v>256</v>
      </c>
      <c r="B43" s="18" t="s">
        <v>79</v>
      </c>
      <c r="C43" s="19" t="s">
        <v>79</v>
      </c>
      <c r="D43" s="14">
        <v>0.03</v>
      </c>
      <c r="E43" s="14">
        <v>0.03</v>
      </c>
      <c r="F43" s="417" t="s">
        <v>79</v>
      </c>
      <c r="G43" s="5"/>
      <c r="H43" s="13">
        <v>0.04</v>
      </c>
      <c r="I43" s="19" t="s">
        <v>231</v>
      </c>
      <c r="J43" s="19" t="s">
        <v>79</v>
      </c>
      <c r="K43" s="122" t="s">
        <v>79</v>
      </c>
      <c r="L43" s="337">
        <v>0.01</v>
      </c>
      <c r="M43" s="6"/>
      <c r="N43" s="18" t="s">
        <v>79</v>
      </c>
      <c r="O43" s="19" t="s">
        <v>79</v>
      </c>
      <c r="P43" s="19" t="s">
        <v>79</v>
      </c>
      <c r="Q43" s="122" t="s">
        <v>79</v>
      </c>
      <c r="R43" s="416" t="s">
        <v>79</v>
      </c>
      <c r="S43" s="6"/>
      <c r="T43" s="18" t="s">
        <v>79</v>
      </c>
      <c r="U43" s="19" t="s">
        <v>79</v>
      </c>
      <c r="V43" s="122" t="s">
        <v>79</v>
      </c>
      <c r="W43" s="416" t="s">
        <v>79</v>
      </c>
      <c r="X43" s="268"/>
    </row>
    <row r="44" spans="1:24" ht="24" x14ac:dyDescent="0.25">
      <c r="A44" s="444" t="s">
        <v>257</v>
      </c>
      <c r="B44" s="123" t="s">
        <v>79</v>
      </c>
      <c r="C44" s="124" t="s">
        <v>79</v>
      </c>
      <c r="D44" s="125">
        <v>-0.02</v>
      </c>
      <c r="E44" s="125">
        <v>0.01</v>
      </c>
      <c r="F44" s="411" t="s">
        <v>79</v>
      </c>
      <c r="G44" s="5"/>
      <c r="H44" s="126">
        <v>-0.03</v>
      </c>
      <c r="I44" s="125">
        <v>0.28000000000000003</v>
      </c>
      <c r="J44" s="124" t="s">
        <v>79</v>
      </c>
      <c r="K44" s="127" t="s">
        <v>79</v>
      </c>
      <c r="L44" s="339">
        <v>0.2</v>
      </c>
      <c r="M44" s="6"/>
      <c r="N44" s="123" t="s">
        <v>79</v>
      </c>
      <c r="O44" s="124" t="s">
        <v>79</v>
      </c>
      <c r="P44" s="124" t="s">
        <v>79</v>
      </c>
      <c r="Q44" s="127" t="s">
        <v>79</v>
      </c>
      <c r="R44" s="414" t="s">
        <v>79</v>
      </c>
      <c r="S44" s="6"/>
      <c r="T44" s="123" t="s">
        <v>79</v>
      </c>
      <c r="U44" s="124" t="s">
        <v>79</v>
      </c>
      <c r="V44" s="127" t="s">
        <v>79</v>
      </c>
      <c r="W44" s="414" t="s">
        <v>79</v>
      </c>
      <c r="X44" s="268"/>
    </row>
    <row r="45" spans="1:24" s="367" customFormat="1" ht="7.5" customHeight="1" x14ac:dyDescent="0.25">
      <c r="A45" s="364"/>
      <c r="B45" s="137"/>
      <c r="C45" s="137"/>
      <c r="D45" s="137"/>
      <c r="E45" s="137"/>
      <c r="F45" s="137"/>
      <c r="G45" s="424"/>
      <c r="H45" s="137"/>
      <c r="I45" s="137"/>
      <c r="J45" s="137"/>
      <c r="K45" s="137"/>
      <c r="L45" s="137"/>
      <c r="M45" s="424"/>
      <c r="N45" s="137"/>
      <c r="O45" s="137"/>
      <c r="P45" s="137"/>
      <c r="Q45" s="137"/>
      <c r="R45" s="137"/>
      <c r="S45" s="424"/>
      <c r="T45" s="137"/>
      <c r="U45" s="137"/>
      <c r="V45" s="137"/>
      <c r="W45" s="137"/>
      <c r="X45" s="364"/>
    </row>
    <row r="46" spans="1:24" ht="13.4" customHeight="1" x14ac:dyDescent="0.25">
      <c r="A46" s="375" t="s">
        <v>199</v>
      </c>
      <c r="B46" s="116"/>
      <c r="C46" s="117"/>
      <c r="D46" s="117"/>
      <c r="E46" s="117"/>
      <c r="F46" s="445"/>
      <c r="G46" s="108"/>
      <c r="H46" s="116"/>
      <c r="I46" s="117"/>
      <c r="J46" s="117"/>
      <c r="K46" s="118"/>
      <c r="L46" s="446"/>
      <c r="M46" s="112"/>
      <c r="N46" s="116"/>
      <c r="O46" s="117"/>
      <c r="P46" s="117"/>
      <c r="Q46" s="118"/>
      <c r="R46" s="446"/>
      <c r="S46" s="112"/>
      <c r="T46" s="116"/>
      <c r="U46" s="117"/>
      <c r="V46" s="118"/>
      <c r="W46" s="446"/>
      <c r="X46" s="268"/>
    </row>
    <row r="47" spans="1:24" ht="13.4" customHeight="1" x14ac:dyDescent="0.25">
      <c r="A47" s="330" t="s">
        <v>57</v>
      </c>
      <c r="B47" s="84">
        <v>18807</v>
      </c>
      <c r="C47" s="85">
        <v>34469</v>
      </c>
      <c r="D47" s="85">
        <v>19983</v>
      </c>
      <c r="E47" s="85">
        <v>20390</v>
      </c>
      <c r="F47" s="336">
        <v>93649</v>
      </c>
      <c r="G47" s="3"/>
      <c r="H47" s="84">
        <v>18704</v>
      </c>
      <c r="I47" s="85">
        <v>7498</v>
      </c>
      <c r="J47" s="85">
        <v>6998</v>
      </c>
      <c r="K47" s="86">
        <v>7030</v>
      </c>
      <c r="L47" s="385">
        <v>40230</v>
      </c>
      <c r="M47" s="4"/>
      <c r="N47" s="84">
        <v>7715</v>
      </c>
      <c r="O47" s="85">
        <v>48256</v>
      </c>
      <c r="P47" s="85">
        <v>38016</v>
      </c>
      <c r="Q47" s="86">
        <v>42215</v>
      </c>
      <c r="R47" s="385">
        <v>136202</v>
      </c>
      <c r="S47" s="4"/>
      <c r="T47" s="84">
        <v>42276</v>
      </c>
      <c r="U47" s="85">
        <v>49774</v>
      </c>
      <c r="V47" s="86">
        <v>39237</v>
      </c>
      <c r="W47" s="385">
        <v>131287</v>
      </c>
      <c r="X47" s="268"/>
    </row>
    <row r="48" spans="1:24" ht="13.4" customHeight="1" x14ac:dyDescent="0.25">
      <c r="A48" s="442" t="s">
        <v>248</v>
      </c>
      <c r="B48" s="132" t="s">
        <v>79</v>
      </c>
      <c r="C48" s="133" t="s">
        <v>79</v>
      </c>
      <c r="D48" s="133" t="s">
        <v>79</v>
      </c>
      <c r="E48" s="133" t="s">
        <v>79</v>
      </c>
      <c r="F48" s="353" t="s">
        <v>79</v>
      </c>
      <c r="G48" s="108"/>
      <c r="H48" s="136">
        <v>-0.01</v>
      </c>
      <c r="I48" s="137">
        <v>-0.78</v>
      </c>
      <c r="J48" s="137">
        <v>-0.65</v>
      </c>
      <c r="K48" s="138">
        <v>-0.66</v>
      </c>
      <c r="L48" s="439">
        <v>-0.56999999999999995</v>
      </c>
      <c r="M48" s="112"/>
      <c r="N48" s="136">
        <v>-0.59</v>
      </c>
      <c r="O48" s="137">
        <v>5.44</v>
      </c>
      <c r="P48" s="137">
        <v>4.43</v>
      </c>
      <c r="Q48" s="138">
        <v>5</v>
      </c>
      <c r="R48" s="439">
        <v>2.39</v>
      </c>
      <c r="S48" s="112"/>
      <c r="T48" s="136">
        <v>4.4800000000000004</v>
      </c>
      <c r="U48" s="137">
        <v>0.03</v>
      </c>
      <c r="V48" s="138">
        <v>0.03</v>
      </c>
      <c r="W48" s="439">
        <v>0.4</v>
      </c>
      <c r="X48" s="268"/>
    </row>
    <row r="49" spans="1:24" ht="13.4" customHeight="1" x14ac:dyDescent="0.25">
      <c r="A49" s="442" t="s">
        <v>249</v>
      </c>
      <c r="B49" s="132" t="s">
        <v>79</v>
      </c>
      <c r="C49" s="133" t="s">
        <v>79</v>
      </c>
      <c r="D49" s="133" t="s">
        <v>79</v>
      </c>
      <c r="E49" s="133" t="s">
        <v>79</v>
      </c>
      <c r="F49" s="353" t="s">
        <v>79</v>
      </c>
      <c r="G49" s="108"/>
      <c r="H49" s="136">
        <v>-0.03</v>
      </c>
      <c r="I49" s="137">
        <v>-0.01</v>
      </c>
      <c r="J49" s="137">
        <v>0.01</v>
      </c>
      <c r="K49" s="138">
        <v>0.04</v>
      </c>
      <c r="L49" s="349" t="s">
        <v>231</v>
      </c>
      <c r="M49" s="112"/>
      <c r="N49" s="136">
        <v>0.08</v>
      </c>
      <c r="O49" s="137">
        <v>0.14000000000000001</v>
      </c>
      <c r="P49" s="137">
        <v>0.12</v>
      </c>
      <c r="Q49" s="138">
        <v>0.09</v>
      </c>
      <c r="R49" s="439">
        <v>0.09</v>
      </c>
      <c r="S49" s="112"/>
      <c r="T49" s="136">
        <v>0.01</v>
      </c>
      <c r="U49" s="137">
        <v>0.01</v>
      </c>
      <c r="V49" s="138">
        <v>0.02</v>
      </c>
      <c r="W49" s="439">
        <v>0.01</v>
      </c>
      <c r="X49" s="268"/>
    </row>
    <row r="50" spans="1:24" ht="13.4" customHeight="1" x14ac:dyDescent="0.25">
      <c r="A50" s="442" t="s">
        <v>250</v>
      </c>
      <c r="B50" s="132" t="s">
        <v>79</v>
      </c>
      <c r="C50" s="133" t="s">
        <v>79</v>
      </c>
      <c r="D50" s="133" t="s">
        <v>79</v>
      </c>
      <c r="E50" s="133" t="s">
        <v>79</v>
      </c>
      <c r="F50" s="353" t="s">
        <v>79</v>
      </c>
      <c r="G50" s="108"/>
      <c r="H50" s="136">
        <v>-0.04</v>
      </c>
      <c r="I50" s="137">
        <v>-0.79</v>
      </c>
      <c r="J50" s="137">
        <v>-0.64</v>
      </c>
      <c r="K50" s="138">
        <v>-0.62</v>
      </c>
      <c r="L50" s="439">
        <v>-0.56999999999999995</v>
      </c>
      <c r="M50" s="112"/>
      <c r="N50" s="136">
        <v>-0.51</v>
      </c>
      <c r="O50" s="137">
        <v>5.58</v>
      </c>
      <c r="P50" s="137">
        <v>4.55</v>
      </c>
      <c r="Q50" s="138">
        <v>5.09</v>
      </c>
      <c r="R50" s="439">
        <v>2.48</v>
      </c>
      <c r="S50" s="112"/>
      <c r="T50" s="136">
        <v>4.49</v>
      </c>
      <c r="U50" s="137">
        <v>0.04</v>
      </c>
      <c r="V50" s="138">
        <v>0.05</v>
      </c>
      <c r="W50" s="439">
        <v>0.41000000000000003</v>
      </c>
      <c r="X50" s="268"/>
    </row>
    <row r="51" spans="1:24" ht="13.4" customHeight="1" x14ac:dyDescent="0.25">
      <c r="A51" s="442" t="s">
        <v>252</v>
      </c>
      <c r="B51" s="132" t="s">
        <v>79</v>
      </c>
      <c r="C51" s="133" t="s">
        <v>79</v>
      </c>
      <c r="D51" s="133" t="s">
        <v>79</v>
      </c>
      <c r="E51" s="133" t="s">
        <v>79</v>
      </c>
      <c r="F51" s="353" t="s">
        <v>79</v>
      </c>
      <c r="G51" s="108"/>
      <c r="H51" s="136">
        <v>0.78</v>
      </c>
      <c r="I51" s="137">
        <v>0.95</v>
      </c>
      <c r="J51" s="137">
        <v>1.43</v>
      </c>
      <c r="K51" s="138">
        <v>1.21</v>
      </c>
      <c r="L51" s="439">
        <v>1.1100000000000001</v>
      </c>
      <c r="M51" s="112"/>
      <c r="N51" s="136">
        <v>0.92</v>
      </c>
      <c r="O51" s="137">
        <v>-5.46</v>
      </c>
      <c r="P51" s="137">
        <v>-4.7</v>
      </c>
      <c r="Q51" s="138">
        <v>-5.09</v>
      </c>
      <c r="R51" s="439">
        <v>-2.41</v>
      </c>
      <c r="S51" s="112"/>
      <c r="T51" s="136">
        <v>-4.53</v>
      </c>
      <c r="U51" s="137">
        <v>0</v>
      </c>
      <c r="V51" s="138">
        <v>0</v>
      </c>
      <c r="W51" s="439">
        <v>-0.37</v>
      </c>
      <c r="X51" s="268"/>
    </row>
    <row r="52" spans="1:24" x14ac:dyDescent="0.25">
      <c r="A52" s="442" t="s">
        <v>251</v>
      </c>
      <c r="B52" s="134" t="s">
        <v>79</v>
      </c>
      <c r="C52" s="135" t="s">
        <v>79</v>
      </c>
      <c r="D52" s="135" t="s">
        <v>79</v>
      </c>
      <c r="E52" s="135" t="s">
        <v>79</v>
      </c>
      <c r="F52" s="354" t="s">
        <v>79</v>
      </c>
      <c r="G52" s="108"/>
      <c r="H52" s="139">
        <v>0.74</v>
      </c>
      <c r="I52" s="140">
        <v>0.16</v>
      </c>
      <c r="J52" s="140">
        <v>0.79</v>
      </c>
      <c r="K52" s="141">
        <v>0.59</v>
      </c>
      <c r="L52" s="389">
        <v>0.54</v>
      </c>
      <c r="M52" s="112"/>
      <c r="N52" s="139">
        <v>0.41</v>
      </c>
      <c r="O52" s="140">
        <v>0.12</v>
      </c>
      <c r="P52" s="140">
        <v>-0.15</v>
      </c>
      <c r="Q52" s="141">
        <v>0</v>
      </c>
      <c r="R52" s="389">
        <v>7.0000000000000007E-2</v>
      </c>
      <c r="S52" s="112"/>
      <c r="T52" s="139">
        <v>-0.04</v>
      </c>
      <c r="U52" s="140">
        <v>0.04</v>
      </c>
      <c r="V52" s="141">
        <v>0.05</v>
      </c>
      <c r="W52" s="389">
        <v>0.04</v>
      </c>
      <c r="X52" s="268"/>
    </row>
    <row r="53" spans="1:24" s="367" customFormat="1" ht="7.5" customHeight="1" x14ac:dyDescent="0.25">
      <c r="A53" s="364"/>
      <c r="B53" s="144"/>
      <c r="C53" s="144"/>
      <c r="D53" s="144"/>
      <c r="E53" s="144"/>
      <c r="F53" s="144"/>
      <c r="G53" s="144"/>
      <c r="H53" s="144"/>
      <c r="I53" s="144"/>
      <c r="J53" s="144"/>
      <c r="K53" s="144"/>
      <c r="L53" s="144"/>
      <c r="M53" s="144"/>
      <c r="N53" s="144"/>
      <c r="O53" s="144"/>
      <c r="P53" s="144"/>
      <c r="Q53" s="144"/>
      <c r="R53" s="144"/>
      <c r="S53" s="144"/>
      <c r="T53" s="144"/>
      <c r="U53" s="144"/>
      <c r="V53" s="144"/>
      <c r="W53" s="144"/>
      <c r="X53" s="364"/>
    </row>
    <row r="54" spans="1:24" ht="13.4" customHeight="1" x14ac:dyDescent="0.25">
      <c r="A54" s="375" t="s">
        <v>258</v>
      </c>
      <c r="B54" s="142">
        <v>-1113</v>
      </c>
      <c r="C54" s="143">
        <v>-1407</v>
      </c>
      <c r="D54" s="143">
        <v>-1550</v>
      </c>
      <c r="E54" s="143">
        <v>-1620</v>
      </c>
      <c r="F54" s="447">
        <v>-5690</v>
      </c>
      <c r="G54" s="129"/>
      <c r="H54" s="142">
        <v>-1909</v>
      </c>
      <c r="I54" s="145">
        <v>-3871</v>
      </c>
      <c r="J54" s="145">
        <v>-3249</v>
      </c>
      <c r="K54" s="146">
        <v>-2316</v>
      </c>
      <c r="L54" s="448">
        <v>-11345</v>
      </c>
      <c r="M54" s="130"/>
      <c r="N54" s="142">
        <v>-2414</v>
      </c>
      <c r="O54" s="143">
        <v>-3634</v>
      </c>
      <c r="P54" s="143">
        <v>-2915</v>
      </c>
      <c r="Q54" s="147">
        <v>-2753</v>
      </c>
      <c r="R54" s="448">
        <v>-11716</v>
      </c>
      <c r="S54" s="130"/>
      <c r="T54" s="142">
        <v>-3199</v>
      </c>
      <c r="U54" s="143">
        <v>-5047</v>
      </c>
      <c r="V54" s="147">
        <v>-3982</v>
      </c>
      <c r="W54" s="448">
        <v>-12228</v>
      </c>
      <c r="X54" s="268"/>
    </row>
    <row r="55" spans="1:24" s="367" customFormat="1" ht="7.5" customHeight="1" x14ac:dyDescent="0.25">
      <c r="A55" s="364"/>
      <c r="B55" s="144"/>
      <c r="C55" s="144"/>
      <c r="D55" s="144"/>
      <c r="E55" s="144"/>
      <c r="F55" s="144"/>
      <c r="G55" s="144"/>
      <c r="H55" s="144"/>
      <c r="I55" s="144"/>
      <c r="J55" s="144"/>
      <c r="K55" s="144"/>
      <c r="L55" s="144"/>
      <c r="M55" s="144"/>
      <c r="N55" s="144"/>
      <c r="O55" s="144"/>
      <c r="P55" s="144"/>
      <c r="Q55" s="144"/>
      <c r="R55" s="144"/>
      <c r="S55" s="144"/>
      <c r="T55" s="144"/>
      <c r="U55" s="144"/>
      <c r="V55" s="144"/>
      <c r="W55" s="144"/>
      <c r="X55" s="364"/>
    </row>
    <row r="56" spans="1:24" ht="13.4" customHeight="1" x14ac:dyDescent="0.25">
      <c r="A56" s="375" t="s">
        <v>259</v>
      </c>
      <c r="B56" s="116"/>
      <c r="C56" s="117"/>
      <c r="D56" s="117"/>
      <c r="E56" s="117"/>
      <c r="F56" s="445"/>
      <c r="G56" s="108"/>
      <c r="H56" s="116"/>
      <c r="I56" s="117"/>
      <c r="J56" s="117"/>
      <c r="K56" s="118"/>
      <c r="L56" s="446"/>
      <c r="M56" s="112"/>
      <c r="N56" s="116"/>
      <c r="O56" s="117"/>
      <c r="P56" s="117"/>
      <c r="Q56" s="118"/>
      <c r="R56" s="446"/>
      <c r="S56" s="112"/>
      <c r="T56" s="116"/>
      <c r="U56" s="117"/>
      <c r="V56" s="118"/>
      <c r="W56" s="446"/>
      <c r="X56" s="268"/>
    </row>
    <row r="57" spans="1:24" ht="13.4" customHeight="1" x14ac:dyDescent="0.25">
      <c r="A57" s="330" t="s">
        <v>57</v>
      </c>
      <c r="B57" s="119">
        <v>443713</v>
      </c>
      <c r="C57" s="120">
        <v>576851</v>
      </c>
      <c r="D57" s="120">
        <v>550585</v>
      </c>
      <c r="E57" s="120">
        <v>564256</v>
      </c>
      <c r="F57" s="336">
        <v>2135405</v>
      </c>
      <c r="G57" s="3"/>
      <c r="H57" s="119">
        <v>563284</v>
      </c>
      <c r="I57" s="131">
        <v>762054</v>
      </c>
      <c r="J57" s="120">
        <v>636069</v>
      </c>
      <c r="K57" s="107">
        <v>631134</v>
      </c>
      <c r="L57" s="385">
        <v>2592541</v>
      </c>
      <c r="M57" s="4"/>
      <c r="N57" s="119">
        <v>588981</v>
      </c>
      <c r="O57" s="120">
        <v>825567</v>
      </c>
      <c r="P57" s="120">
        <v>661814</v>
      </c>
      <c r="Q57" s="107">
        <v>674714</v>
      </c>
      <c r="R57" s="385">
        <v>2751076</v>
      </c>
      <c r="S57" s="4"/>
      <c r="T57" s="119">
        <v>633959</v>
      </c>
      <c r="U57" s="120">
        <v>820333</v>
      </c>
      <c r="V57" s="107">
        <v>597960</v>
      </c>
      <c r="W57" s="385">
        <v>2052252</v>
      </c>
      <c r="X57" s="268"/>
    </row>
    <row r="58" spans="1:24" ht="13.4" customHeight="1" x14ac:dyDescent="0.25">
      <c r="A58" s="442" t="s">
        <v>248</v>
      </c>
      <c r="B58" s="109">
        <v>0.18</v>
      </c>
      <c r="C58" s="110">
        <v>0.16</v>
      </c>
      <c r="D58" s="110">
        <v>0.26</v>
      </c>
      <c r="E58" s="110">
        <v>0.18</v>
      </c>
      <c r="F58" s="431">
        <v>0.19</v>
      </c>
      <c r="G58" s="108"/>
      <c r="H58" s="109">
        <v>0.27</v>
      </c>
      <c r="I58" s="110">
        <v>0.32</v>
      </c>
      <c r="J58" s="110">
        <v>0.16</v>
      </c>
      <c r="K58" s="111">
        <v>0.12</v>
      </c>
      <c r="L58" s="439">
        <v>0.21</v>
      </c>
      <c r="M58" s="112"/>
      <c r="N58" s="109">
        <v>0.05</v>
      </c>
      <c r="O58" s="110">
        <v>0.08</v>
      </c>
      <c r="P58" s="110">
        <v>0.04</v>
      </c>
      <c r="Q58" s="111">
        <v>7.0000000000000007E-2</v>
      </c>
      <c r="R58" s="439">
        <v>0.06</v>
      </c>
      <c r="S58" s="112"/>
      <c r="T58" s="109">
        <v>0.08</v>
      </c>
      <c r="U58" s="110">
        <v>-0.01</v>
      </c>
      <c r="V58" s="111">
        <v>-0.1</v>
      </c>
      <c r="W58" s="439">
        <v>-0.01</v>
      </c>
      <c r="X58" s="268"/>
    </row>
    <row r="59" spans="1:24" ht="13.4" customHeight="1" x14ac:dyDescent="0.25">
      <c r="A59" s="442" t="s">
        <v>249</v>
      </c>
      <c r="B59" s="109">
        <v>0.01</v>
      </c>
      <c r="C59" s="110">
        <v>0.02</v>
      </c>
      <c r="D59" s="110">
        <v>0.02</v>
      </c>
      <c r="E59" s="110">
        <v>0.02</v>
      </c>
      <c r="F59" s="431">
        <v>0.02</v>
      </c>
      <c r="G59" s="108"/>
      <c r="H59" s="109">
        <v>-0.03</v>
      </c>
      <c r="I59" s="110">
        <v>-0.05</v>
      </c>
      <c r="J59" s="110">
        <v>-0.08</v>
      </c>
      <c r="K59" s="111">
        <v>-0.04</v>
      </c>
      <c r="L59" s="439">
        <v>-0.04</v>
      </c>
      <c r="M59" s="112"/>
      <c r="N59" s="109">
        <v>0.01</v>
      </c>
      <c r="O59" s="110">
        <v>0.03</v>
      </c>
      <c r="P59" s="110">
        <v>0.05</v>
      </c>
      <c r="Q59" s="111">
        <v>0.03</v>
      </c>
      <c r="R59" s="439">
        <v>0.03</v>
      </c>
      <c r="S59" s="112"/>
      <c r="T59" s="109">
        <v>0.02</v>
      </c>
      <c r="U59" s="110">
        <v>0.02</v>
      </c>
      <c r="V59" s="111">
        <v>0.02</v>
      </c>
      <c r="W59" s="439">
        <v>0.02</v>
      </c>
      <c r="X59" s="268"/>
    </row>
    <row r="60" spans="1:24" ht="13.4" customHeight="1" x14ac:dyDescent="0.25">
      <c r="A60" s="442" t="s">
        <v>250</v>
      </c>
      <c r="B60" s="109">
        <v>0.19</v>
      </c>
      <c r="C60" s="110">
        <v>0.18</v>
      </c>
      <c r="D60" s="110">
        <v>0.28000000000000003</v>
      </c>
      <c r="E60" s="110">
        <v>0.2</v>
      </c>
      <c r="F60" s="431">
        <v>0.21</v>
      </c>
      <c r="G60" s="108"/>
      <c r="H60" s="109">
        <v>0.24</v>
      </c>
      <c r="I60" s="110">
        <v>0.27</v>
      </c>
      <c r="J60" s="110">
        <v>0.08</v>
      </c>
      <c r="K60" s="111">
        <v>0.08</v>
      </c>
      <c r="L60" s="439">
        <v>0.17</v>
      </c>
      <c r="M60" s="112"/>
      <c r="N60" s="109">
        <v>0.06</v>
      </c>
      <c r="O60" s="110">
        <v>0.11</v>
      </c>
      <c r="P60" s="110">
        <v>0.09</v>
      </c>
      <c r="Q60" s="111">
        <v>0.1</v>
      </c>
      <c r="R60" s="439">
        <v>0.09</v>
      </c>
      <c r="S60" s="112"/>
      <c r="T60" s="109">
        <v>0.1</v>
      </c>
      <c r="U60" s="110">
        <v>0.01</v>
      </c>
      <c r="V60" s="111">
        <v>-0.08</v>
      </c>
      <c r="W60" s="439">
        <v>0.01</v>
      </c>
      <c r="X60" s="268"/>
    </row>
    <row r="61" spans="1:24" ht="13.4" customHeight="1" x14ac:dyDescent="0.25">
      <c r="A61" s="442" t="s">
        <v>252</v>
      </c>
      <c r="B61" s="109">
        <v>-0.13</v>
      </c>
      <c r="C61" s="110">
        <v>-0.1</v>
      </c>
      <c r="D61" s="110">
        <v>-0.17</v>
      </c>
      <c r="E61" s="110">
        <v>-0.11</v>
      </c>
      <c r="F61" s="431">
        <v>-0.13</v>
      </c>
      <c r="G61" s="108"/>
      <c r="H61" s="109">
        <v>-0.12</v>
      </c>
      <c r="I61" s="110">
        <v>-0.16</v>
      </c>
      <c r="J61" s="110">
        <v>0.03</v>
      </c>
      <c r="K61" s="111">
        <v>0.03</v>
      </c>
      <c r="L61" s="439">
        <v>-0.06</v>
      </c>
      <c r="M61" s="112"/>
      <c r="N61" s="109">
        <v>0.02</v>
      </c>
      <c r="O61" s="110">
        <v>-0.05</v>
      </c>
      <c r="P61" s="110">
        <v>-0.06</v>
      </c>
      <c r="Q61" s="111">
        <v>-0.05</v>
      </c>
      <c r="R61" s="439">
        <v>-0.04</v>
      </c>
      <c r="S61" s="112"/>
      <c r="T61" s="109">
        <v>-0.06</v>
      </c>
      <c r="U61" s="110">
        <v>-0.01</v>
      </c>
      <c r="V61" s="111">
        <v>-0.01</v>
      </c>
      <c r="W61" s="439">
        <v>-0.02</v>
      </c>
      <c r="X61" s="268"/>
    </row>
    <row r="62" spans="1:24" x14ac:dyDescent="0.25">
      <c r="A62" s="442" t="s">
        <v>251</v>
      </c>
      <c r="B62" s="113">
        <v>0.06</v>
      </c>
      <c r="C62" s="114">
        <v>0.08</v>
      </c>
      <c r="D62" s="114">
        <v>0.11</v>
      </c>
      <c r="E62" s="114">
        <v>0.09</v>
      </c>
      <c r="F62" s="381">
        <v>0.08</v>
      </c>
      <c r="G62" s="108"/>
      <c r="H62" s="113">
        <v>0.12</v>
      </c>
      <c r="I62" s="114">
        <v>0.11</v>
      </c>
      <c r="J62" s="114">
        <v>0.11</v>
      </c>
      <c r="K62" s="115">
        <v>0.11</v>
      </c>
      <c r="L62" s="389">
        <v>0.11</v>
      </c>
      <c r="M62" s="112"/>
      <c r="N62" s="113">
        <v>0.08</v>
      </c>
      <c r="O62" s="114">
        <v>0.06</v>
      </c>
      <c r="P62" s="114">
        <v>0.03</v>
      </c>
      <c r="Q62" s="115">
        <v>0.05</v>
      </c>
      <c r="R62" s="389">
        <v>0.05</v>
      </c>
      <c r="S62" s="112"/>
      <c r="T62" s="113">
        <v>0.04</v>
      </c>
      <c r="U62" s="114">
        <v>0</v>
      </c>
      <c r="V62" s="115">
        <v>-0.09</v>
      </c>
      <c r="W62" s="389">
        <v>-0.01</v>
      </c>
      <c r="X62" s="268"/>
    </row>
    <row r="63" spans="1:24" x14ac:dyDescent="0.25">
      <c r="A63" s="216"/>
      <c r="B63" s="257"/>
      <c r="C63" s="257"/>
      <c r="D63" s="257"/>
      <c r="E63" s="257"/>
      <c r="F63" s="257"/>
      <c r="G63" s="216"/>
      <c r="H63" s="257"/>
      <c r="I63" s="257"/>
      <c r="J63" s="257"/>
      <c r="K63" s="257"/>
      <c r="L63" s="257"/>
      <c r="M63" s="216"/>
      <c r="N63" s="257"/>
      <c r="O63" s="257"/>
      <c r="P63" s="257"/>
      <c r="Q63" s="257"/>
      <c r="R63" s="257"/>
      <c r="S63" s="216"/>
      <c r="T63" s="512"/>
      <c r="U63" s="512"/>
      <c r="V63" s="512"/>
      <c r="W63" s="257"/>
      <c r="X63" s="216"/>
    </row>
    <row r="64" spans="1:24" ht="21.75" customHeight="1" x14ac:dyDescent="0.25">
      <c r="A64" s="663" t="s">
        <v>260</v>
      </c>
      <c r="B64" s="652"/>
      <c r="C64" s="652"/>
      <c r="D64" s="652"/>
      <c r="E64" s="652"/>
      <c r="F64" s="652"/>
      <c r="G64" s="652"/>
      <c r="H64" s="652"/>
      <c r="I64" s="652"/>
      <c r="J64" s="652"/>
      <c r="K64" s="652"/>
      <c r="L64" s="652"/>
      <c r="M64" s="652"/>
      <c r="N64" s="652"/>
      <c r="O64" s="216"/>
      <c r="P64" s="216"/>
      <c r="Q64" s="216"/>
      <c r="R64" s="216"/>
      <c r="S64" s="216"/>
      <c r="T64" s="216"/>
      <c r="U64" s="216"/>
      <c r="V64" s="615"/>
      <c r="W64" s="216"/>
      <c r="X64" s="216"/>
    </row>
    <row r="65" spans="1:24" ht="10.9" customHeight="1" x14ac:dyDescent="0.25">
      <c r="A65" s="652"/>
      <c r="B65" s="652"/>
      <c r="C65" s="652"/>
      <c r="D65" s="652"/>
      <c r="E65" s="652"/>
      <c r="F65" s="652"/>
      <c r="G65" s="652"/>
      <c r="H65" s="652"/>
      <c r="I65" s="652"/>
      <c r="J65" s="652"/>
      <c r="K65" s="652"/>
      <c r="L65" s="652"/>
      <c r="M65" s="652"/>
      <c r="N65" s="652"/>
      <c r="O65" s="216"/>
      <c r="P65" s="216"/>
      <c r="Q65" s="216"/>
      <c r="R65" s="216"/>
      <c r="S65" s="216"/>
      <c r="T65" s="216"/>
      <c r="U65" s="216"/>
      <c r="V65" s="615"/>
      <c r="W65" s="216"/>
      <c r="X65" s="216"/>
    </row>
    <row r="66" spans="1:24" ht="30" customHeight="1" x14ac:dyDescent="0.25">
      <c r="A66" s="658" t="s">
        <v>261</v>
      </c>
      <c r="B66" s="652"/>
      <c r="C66" s="652"/>
      <c r="D66" s="652"/>
      <c r="E66" s="652"/>
      <c r="F66" s="652"/>
      <c r="G66" s="652"/>
      <c r="H66" s="652"/>
      <c r="I66" s="652"/>
      <c r="J66" s="652"/>
      <c r="K66" s="652"/>
      <c r="L66" s="652"/>
      <c r="M66" s="652"/>
      <c r="N66" s="652"/>
      <c r="O66" s="216"/>
      <c r="P66" s="216"/>
      <c r="Q66" s="216"/>
      <c r="R66" s="216"/>
      <c r="S66" s="216"/>
      <c r="T66" s="216"/>
      <c r="U66" s="216"/>
      <c r="V66" s="615"/>
      <c r="W66" s="216"/>
      <c r="X66" s="216"/>
    </row>
    <row r="67" spans="1:24" x14ac:dyDescent="0.25">
      <c r="A67" s="216"/>
      <c r="B67" s="216"/>
      <c r="C67" s="216"/>
      <c r="D67" s="216"/>
      <c r="E67" s="216"/>
      <c r="F67" s="216"/>
      <c r="G67" s="216"/>
      <c r="H67" s="216"/>
      <c r="I67" s="216"/>
      <c r="J67" s="216"/>
      <c r="K67" s="216"/>
      <c r="L67" s="216"/>
      <c r="M67" s="216"/>
      <c r="N67" s="216"/>
      <c r="O67" s="216"/>
      <c r="P67" s="216"/>
      <c r="Q67" s="216"/>
      <c r="R67" s="216"/>
      <c r="S67" s="216"/>
      <c r="T67" s="216"/>
      <c r="U67" s="216"/>
      <c r="V67" s="615"/>
      <c r="W67" s="216"/>
      <c r="X67" s="216"/>
    </row>
    <row r="68" spans="1:24" x14ac:dyDescent="0.25">
      <c r="A68" s="418" t="s">
        <v>246</v>
      </c>
      <c r="B68" s="216"/>
      <c r="C68" s="216"/>
      <c r="D68" s="216"/>
      <c r="E68" s="216"/>
      <c r="F68" s="216"/>
      <c r="G68" s="216"/>
      <c r="H68" s="216"/>
      <c r="I68" s="216"/>
      <c r="J68" s="216"/>
      <c r="K68" s="216"/>
      <c r="L68" s="216"/>
      <c r="M68" s="216"/>
      <c r="N68" s="216"/>
      <c r="O68" s="216"/>
      <c r="P68" s="216"/>
      <c r="Q68" s="216"/>
      <c r="R68" s="216"/>
      <c r="S68" s="216"/>
      <c r="T68" s="216"/>
      <c r="U68" s="216"/>
      <c r="V68" s="615"/>
      <c r="W68" s="216"/>
      <c r="X68" s="216"/>
    </row>
    <row r="69" spans="1:24" ht="16.75" customHeight="1" x14ac:dyDescent="0.25">
      <c r="A69" s="216"/>
      <c r="B69" s="216"/>
      <c r="C69" s="216"/>
      <c r="D69" s="216"/>
      <c r="E69" s="216"/>
      <c r="F69" s="216"/>
      <c r="G69" s="216"/>
      <c r="H69" s="216"/>
      <c r="I69" s="216"/>
      <c r="J69" s="216"/>
      <c r="K69" s="216"/>
      <c r="L69" s="216"/>
      <c r="M69" s="216"/>
      <c r="N69" s="216"/>
      <c r="O69" s="216"/>
      <c r="P69" s="216"/>
      <c r="Q69" s="216"/>
      <c r="R69" s="216"/>
      <c r="S69" s="216"/>
      <c r="T69" s="216"/>
      <c r="U69" s="216"/>
      <c r="V69" s="615"/>
      <c r="W69" s="216"/>
      <c r="X69" s="216"/>
    </row>
    <row r="70" spans="1:24" ht="16.75" customHeight="1" x14ac:dyDescent="0.25">
      <c r="A70" s="216"/>
      <c r="B70" s="216"/>
      <c r="C70" s="216"/>
      <c r="D70" s="216"/>
      <c r="E70" s="216"/>
      <c r="F70" s="216"/>
      <c r="G70" s="216"/>
      <c r="H70" s="216"/>
      <c r="I70" s="216"/>
      <c r="J70" s="216"/>
      <c r="K70" s="216"/>
      <c r="L70" s="216"/>
      <c r="M70" s="216"/>
      <c r="N70" s="216"/>
      <c r="O70" s="216"/>
      <c r="P70" s="216"/>
      <c r="Q70" s="216"/>
      <c r="R70" s="216"/>
      <c r="S70" s="216"/>
      <c r="T70" s="216"/>
      <c r="U70" s="216"/>
      <c r="V70" s="615"/>
      <c r="W70" s="216"/>
      <c r="X70" s="216"/>
    </row>
    <row r="71" spans="1:24" ht="16.75" customHeight="1" x14ac:dyDescent="0.25">
      <c r="A71" s="216"/>
      <c r="B71" s="216"/>
      <c r="C71" s="216"/>
      <c r="D71" s="216"/>
      <c r="E71" s="216"/>
      <c r="F71" s="216"/>
      <c r="G71" s="216"/>
      <c r="H71" s="216"/>
      <c r="I71" s="216"/>
      <c r="J71" s="216"/>
      <c r="K71" s="216"/>
      <c r="L71" s="216"/>
      <c r="M71" s="216"/>
      <c r="N71" s="216"/>
      <c r="O71" s="216"/>
      <c r="P71" s="216"/>
      <c r="Q71" s="216"/>
      <c r="R71" s="216"/>
      <c r="S71" s="216"/>
      <c r="T71" s="216"/>
      <c r="U71" s="216"/>
      <c r="V71" s="615"/>
      <c r="W71" s="216"/>
      <c r="X71" s="216"/>
    </row>
    <row r="72" spans="1:24" ht="16.75" customHeight="1" x14ac:dyDescent="0.25">
      <c r="A72" s="216"/>
      <c r="B72" s="216"/>
      <c r="C72" s="216"/>
      <c r="D72" s="216"/>
      <c r="E72" s="216"/>
      <c r="F72" s="216"/>
      <c r="G72" s="216"/>
      <c r="H72" s="216"/>
      <c r="I72" s="216"/>
      <c r="J72" s="216"/>
      <c r="K72" s="216"/>
      <c r="L72" s="216"/>
      <c r="M72" s="216"/>
      <c r="N72" s="216"/>
      <c r="O72" s="216"/>
      <c r="P72" s="216"/>
      <c r="Q72" s="216"/>
      <c r="R72" s="216"/>
      <c r="S72" s="216"/>
      <c r="T72" s="216"/>
      <c r="U72" s="216"/>
      <c r="V72" s="615"/>
      <c r="W72" s="216"/>
      <c r="X72" s="216"/>
    </row>
    <row r="73" spans="1:24" ht="16.75" customHeight="1" x14ac:dyDescent="0.25">
      <c r="A73" s="216"/>
      <c r="B73" s="216"/>
      <c r="C73" s="216"/>
      <c r="D73" s="216"/>
      <c r="E73" s="216"/>
      <c r="F73" s="216"/>
      <c r="G73" s="216"/>
      <c r="H73" s="216"/>
      <c r="I73" s="216"/>
      <c r="J73" s="216"/>
      <c r="K73" s="216"/>
      <c r="L73" s="216"/>
      <c r="M73" s="216"/>
      <c r="N73" s="216"/>
      <c r="O73" s="216"/>
      <c r="P73" s="216"/>
      <c r="Q73" s="216"/>
      <c r="R73" s="216"/>
      <c r="S73" s="216"/>
      <c r="T73" s="216"/>
      <c r="U73" s="216"/>
      <c r="V73" s="615"/>
      <c r="W73" s="216"/>
      <c r="X73" s="216"/>
    </row>
    <row r="74" spans="1:24" ht="16.75" customHeight="1" x14ac:dyDescent="0.25">
      <c r="A74" s="216"/>
      <c r="B74" s="216"/>
      <c r="C74" s="216"/>
      <c r="D74" s="216"/>
      <c r="E74" s="216"/>
      <c r="F74" s="216"/>
      <c r="G74" s="216"/>
      <c r="H74" s="216"/>
      <c r="I74" s="216"/>
      <c r="J74" s="216"/>
      <c r="K74" s="216"/>
      <c r="L74" s="216"/>
      <c r="M74" s="216"/>
      <c r="N74" s="216"/>
      <c r="O74" s="216"/>
      <c r="P74" s="216"/>
      <c r="Q74" s="216"/>
      <c r="R74" s="216"/>
      <c r="S74" s="216"/>
      <c r="T74" s="216"/>
      <c r="U74" s="216"/>
      <c r="V74" s="615"/>
      <c r="W74" s="216"/>
      <c r="X74" s="216"/>
    </row>
    <row r="75" spans="1:24" ht="16.75" customHeight="1" x14ac:dyDescent="0.25">
      <c r="A75" s="216"/>
      <c r="B75" s="216"/>
      <c r="C75" s="216"/>
      <c r="D75" s="216"/>
      <c r="E75" s="216"/>
      <c r="F75" s="216"/>
      <c r="G75" s="216"/>
      <c r="H75" s="216"/>
      <c r="I75" s="216"/>
      <c r="J75" s="216"/>
      <c r="K75" s="216"/>
      <c r="L75" s="216"/>
      <c r="M75" s="216"/>
      <c r="N75" s="216"/>
      <c r="O75" s="216"/>
      <c r="P75" s="216"/>
      <c r="Q75" s="216"/>
      <c r="R75" s="216"/>
      <c r="S75" s="216"/>
      <c r="T75" s="216"/>
      <c r="U75" s="216"/>
      <c r="V75" s="615"/>
      <c r="W75" s="216"/>
      <c r="X75" s="216"/>
    </row>
    <row r="76" spans="1:24" ht="16.75" customHeight="1" x14ac:dyDescent="0.25">
      <c r="A76" s="216"/>
      <c r="B76" s="216"/>
      <c r="C76" s="216"/>
      <c r="D76" s="216"/>
      <c r="E76" s="216"/>
      <c r="F76" s="216"/>
      <c r="G76" s="216"/>
      <c r="H76" s="216"/>
      <c r="I76" s="216"/>
      <c r="J76" s="216"/>
      <c r="K76" s="216"/>
      <c r="L76" s="216"/>
      <c r="M76" s="216"/>
      <c r="N76" s="216"/>
      <c r="O76" s="216"/>
      <c r="P76" s="216"/>
      <c r="Q76" s="216"/>
      <c r="R76" s="216"/>
      <c r="S76" s="216"/>
      <c r="T76" s="216"/>
      <c r="U76" s="216"/>
      <c r="V76" s="615"/>
      <c r="W76" s="216"/>
      <c r="X76" s="216"/>
    </row>
    <row r="77" spans="1:24" ht="16.75" customHeight="1" x14ac:dyDescent="0.25">
      <c r="A77" s="216"/>
      <c r="B77" s="216"/>
      <c r="C77" s="216"/>
      <c r="D77" s="216"/>
      <c r="E77" s="216"/>
      <c r="F77" s="216"/>
      <c r="G77" s="216"/>
      <c r="H77" s="216"/>
      <c r="I77" s="216"/>
      <c r="J77" s="216"/>
      <c r="K77" s="216"/>
      <c r="L77" s="216"/>
      <c r="M77" s="216"/>
      <c r="N77" s="216"/>
      <c r="O77" s="216"/>
      <c r="P77" s="216"/>
      <c r="Q77" s="216"/>
      <c r="R77" s="216"/>
      <c r="S77" s="216"/>
      <c r="T77" s="216"/>
      <c r="U77" s="216"/>
      <c r="V77" s="615"/>
      <c r="W77" s="216"/>
      <c r="X77" s="216"/>
    </row>
    <row r="78" spans="1:24" ht="16.75" customHeight="1" x14ac:dyDescent="0.25">
      <c r="A78" s="216"/>
      <c r="B78" s="216"/>
      <c r="C78" s="216"/>
      <c r="D78" s="216"/>
      <c r="E78" s="216"/>
      <c r="F78" s="216"/>
      <c r="G78" s="216"/>
      <c r="H78" s="216"/>
      <c r="I78" s="216"/>
      <c r="J78" s="216"/>
      <c r="K78" s="216"/>
      <c r="L78" s="216"/>
      <c r="M78" s="216"/>
      <c r="N78" s="216"/>
      <c r="O78" s="216"/>
      <c r="P78" s="216"/>
      <c r="Q78" s="216"/>
      <c r="R78" s="216"/>
      <c r="S78" s="216"/>
      <c r="T78" s="216"/>
      <c r="U78" s="216"/>
      <c r="V78" s="615"/>
      <c r="W78" s="216"/>
      <c r="X78" s="216"/>
    </row>
    <row r="79" spans="1:24" ht="16.75" customHeight="1" x14ac:dyDescent="0.25">
      <c r="A79" s="216"/>
      <c r="B79" s="216"/>
      <c r="C79" s="216"/>
      <c r="D79" s="216"/>
      <c r="E79" s="216"/>
      <c r="F79" s="216"/>
      <c r="G79" s="216"/>
      <c r="H79" s="216"/>
      <c r="I79" s="216"/>
      <c r="J79" s="216"/>
      <c r="K79" s="216"/>
      <c r="L79" s="216"/>
      <c r="M79" s="216"/>
      <c r="N79" s="216"/>
      <c r="O79" s="216"/>
      <c r="P79" s="216"/>
      <c r="Q79" s="216"/>
      <c r="R79" s="216"/>
      <c r="S79" s="216"/>
      <c r="T79" s="216"/>
      <c r="U79" s="216"/>
      <c r="V79" s="615"/>
      <c r="W79" s="216"/>
      <c r="X79" s="216"/>
    </row>
    <row r="80" spans="1:24" ht="16.75" customHeight="1" x14ac:dyDescent="0.25">
      <c r="A80" s="216"/>
      <c r="B80" s="216"/>
      <c r="C80" s="216"/>
      <c r="D80" s="216"/>
      <c r="E80" s="216"/>
      <c r="F80" s="216"/>
      <c r="G80" s="216"/>
      <c r="H80" s="216"/>
      <c r="I80" s="216"/>
      <c r="J80" s="216"/>
      <c r="K80" s="216"/>
      <c r="L80" s="216"/>
      <c r="M80" s="216"/>
      <c r="N80" s="216"/>
      <c r="O80" s="216"/>
      <c r="P80" s="216"/>
      <c r="Q80" s="216"/>
      <c r="R80" s="216"/>
      <c r="S80" s="216"/>
      <c r="T80" s="216"/>
      <c r="U80" s="216"/>
      <c r="V80" s="615"/>
      <c r="W80" s="216"/>
      <c r="X80" s="216"/>
    </row>
    <row r="81" spans="1:24" ht="16.75" customHeight="1" x14ac:dyDescent="0.25">
      <c r="A81" s="216"/>
      <c r="B81" s="216"/>
      <c r="C81" s="216"/>
      <c r="D81" s="216"/>
      <c r="E81" s="216"/>
      <c r="F81" s="216"/>
      <c r="G81" s="216"/>
      <c r="H81" s="216"/>
      <c r="I81" s="216"/>
      <c r="J81" s="216"/>
      <c r="K81" s="216"/>
      <c r="L81" s="216"/>
      <c r="M81" s="216"/>
      <c r="N81" s="216"/>
      <c r="O81" s="216"/>
      <c r="P81" s="216"/>
      <c r="Q81" s="216"/>
      <c r="R81" s="216"/>
      <c r="S81" s="216"/>
      <c r="T81" s="216"/>
      <c r="U81" s="216"/>
      <c r="V81" s="615"/>
      <c r="W81" s="216"/>
      <c r="X81" s="216"/>
    </row>
    <row r="82" spans="1:24" ht="16.75" customHeight="1" x14ac:dyDescent="0.25">
      <c r="A82" s="216"/>
      <c r="B82" s="216"/>
      <c r="C82" s="216"/>
      <c r="D82" s="216"/>
      <c r="E82" s="216"/>
      <c r="F82" s="216"/>
      <c r="G82" s="216"/>
      <c r="H82" s="216"/>
      <c r="I82" s="216"/>
      <c r="J82" s="216"/>
      <c r="K82" s="216"/>
      <c r="L82" s="216"/>
      <c r="M82" s="216"/>
      <c r="N82" s="216"/>
      <c r="O82" s="216"/>
      <c r="P82" s="216"/>
      <c r="Q82" s="216"/>
      <c r="R82" s="216"/>
      <c r="S82" s="216"/>
      <c r="T82" s="216"/>
      <c r="U82" s="216"/>
      <c r="V82" s="615"/>
      <c r="W82" s="216"/>
      <c r="X82" s="216"/>
    </row>
    <row r="83" spans="1:24" ht="16.75" customHeight="1" x14ac:dyDescent="0.25">
      <c r="A83" s="216"/>
      <c r="B83" s="216"/>
      <c r="C83" s="216"/>
      <c r="D83" s="216"/>
      <c r="E83" s="216"/>
      <c r="F83" s="216"/>
      <c r="G83" s="216"/>
      <c r="H83" s="216"/>
      <c r="I83" s="216"/>
      <c r="J83" s="216"/>
      <c r="K83" s="216"/>
      <c r="L83" s="216"/>
      <c r="M83" s="216"/>
      <c r="N83" s="216"/>
      <c r="O83" s="216"/>
      <c r="P83" s="216"/>
      <c r="Q83" s="216"/>
      <c r="R83" s="216"/>
      <c r="S83" s="216"/>
      <c r="T83" s="216"/>
      <c r="U83" s="216"/>
      <c r="V83" s="615"/>
      <c r="W83" s="216"/>
      <c r="X83" s="216"/>
    </row>
    <row r="84" spans="1:24" ht="16.75" customHeight="1" x14ac:dyDescent="0.25">
      <c r="A84" s="216"/>
      <c r="B84" s="216"/>
      <c r="C84" s="216"/>
      <c r="D84" s="216"/>
      <c r="E84" s="216"/>
      <c r="F84" s="216"/>
      <c r="G84" s="216"/>
      <c r="H84" s="216"/>
      <c r="I84" s="216"/>
      <c r="J84" s="216"/>
      <c r="K84" s="216"/>
      <c r="L84" s="216"/>
      <c r="M84" s="216"/>
      <c r="N84" s="216"/>
      <c r="O84" s="216"/>
      <c r="P84" s="216"/>
      <c r="Q84" s="216"/>
      <c r="R84" s="216"/>
      <c r="S84" s="216"/>
      <c r="T84" s="216"/>
      <c r="U84" s="216"/>
      <c r="V84" s="615"/>
      <c r="W84" s="216"/>
      <c r="X84" s="216"/>
    </row>
    <row r="85" spans="1:24" ht="16.75" customHeight="1" x14ac:dyDescent="0.25">
      <c r="A85" s="216"/>
      <c r="B85" s="216"/>
      <c r="C85" s="216"/>
      <c r="D85" s="216"/>
      <c r="E85" s="216"/>
      <c r="F85" s="216"/>
      <c r="G85" s="216"/>
      <c r="H85" s="216"/>
      <c r="I85" s="216"/>
      <c r="J85" s="216"/>
      <c r="K85" s="216"/>
      <c r="L85" s="216"/>
      <c r="M85" s="216"/>
      <c r="N85" s="216"/>
      <c r="O85" s="216"/>
      <c r="P85" s="216"/>
      <c r="Q85" s="216"/>
      <c r="R85" s="216"/>
      <c r="S85" s="216"/>
      <c r="T85" s="216"/>
      <c r="U85" s="216"/>
      <c r="V85" s="615"/>
      <c r="W85" s="216"/>
      <c r="X85" s="216"/>
    </row>
    <row r="86" spans="1:24" ht="16.75" customHeight="1" x14ac:dyDescent="0.25">
      <c r="A86" s="216"/>
      <c r="B86" s="216"/>
      <c r="C86" s="216"/>
      <c r="D86" s="216"/>
      <c r="E86" s="216"/>
      <c r="F86" s="216"/>
      <c r="G86" s="216"/>
      <c r="H86" s="216"/>
      <c r="I86" s="216"/>
      <c r="J86" s="216"/>
      <c r="K86" s="216"/>
      <c r="L86" s="216"/>
      <c r="M86" s="216"/>
      <c r="N86" s="216"/>
      <c r="O86" s="216"/>
      <c r="P86" s="216"/>
      <c r="Q86" s="216"/>
      <c r="R86" s="216"/>
      <c r="S86" s="216"/>
      <c r="T86" s="216"/>
      <c r="U86" s="216"/>
      <c r="V86" s="615"/>
      <c r="W86" s="216"/>
      <c r="X86" s="216"/>
    </row>
    <row r="87" spans="1:24" ht="16.75" customHeight="1" x14ac:dyDescent="0.25">
      <c r="A87" s="216"/>
      <c r="B87" s="216"/>
      <c r="C87" s="216"/>
      <c r="D87" s="216"/>
      <c r="E87" s="216"/>
      <c r="F87" s="216"/>
      <c r="G87" s="216"/>
      <c r="H87" s="216"/>
      <c r="I87" s="216"/>
      <c r="J87" s="216"/>
      <c r="K87" s="216"/>
      <c r="L87" s="216"/>
      <c r="M87" s="216"/>
      <c r="N87" s="216"/>
      <c r="O87" s="216"/>
      <c r="P87" s="216"/>
      <c r="Q87" s="216"/>
      <c r="R87" s="216"/>
      <c r="S87" s="216"/>
      <c r="T87" s="216"/>
      <c r="U87" s="216"/>
      <c r="V87" s="615"/>
      <c r="W87" s="216"/>
      <c r="X87" s="216"/>
    </row>
    <row r="88" spans="1:24" ht="16.75" customHeight="1" x14ac:dyDescent="0.25">
      <c r="A88" s="216"/>
      <c r="B88" s="216"/>
      <c r="C88" s="216"/>
      <c r="D88" s="216"/>
      <c r="E88" s="216"/>
      <c r="F88" s="216"/>
      <c r="G88" s="216"/>
      <c r="H88" s="216"/>
      <c r="I88" s="216"/>
      <c r="J88" s="216"/>
      <c r="K88" s="216"/>
      <c r="L88" s="216"/>
      <c r="M88" s="216"/>
      <c r="N88" s="216"/>
      <c r="O88" s="216"/>
      <c r="P88" s="216"/>
      <c r="Q88" s="216"/>
      <c r="R88" s="216"/>
      <c r="S88" s="216"/>
      <c r="T88" s="216"/>
      <c r="U88" s="216"/>
      <c r="V88" s="615"/>
      <c r="W88" s="216"/>
      <c r="X88" s="216"/>
    </row>
    <row r="89" spans="1:24" ht="16.75" customHeight="1" x14ac:dyDescent="0.25">
      <c r="A89" s="216"/>
      <c r="B89" s="216"/>
      <c r="C89" s="216"/>
      <c r="D89" s="216"/>
      <c r="E89" s="216"/>
      <c r="F89" s="216"/>
      <c r="G89" s="216"/>
      <c r="H89" s="216"/>
      <c r="I89" s="216"/>
      <c r="J89" s="216"/>
      <c r="K89" s="216"/>
      <c r="L89" s="216"/>
      <c r="M89" s="216"/>
      <c r="N89" s="216"/>
      <c r="O89" s="216"/>
      <c r="P89" s="216"/>
      <c r="Q89" s="216"/>
      <c r="R89" s="216"/>
      <c r="S89" s="216"/>
      <c r="T89" s="216"/>
      <c r="U89" s="216"/>
      <c r="V89" s="615"/>
      <c r="W89" s="216"/>
      <c r="X89" s="216"/>
    </row>
    <row r="90" spans="1:24" ht="16.75" customHeight="1" x14ac:dyDescent="0.25">
      <c r="A90" s="216"/>
      <c r="B90" s="216"/>
      <c r="C90" s="216"/>
      <c r="D90" s="216"/>
      <c r="E90" s="216"/>
      <c r="F90" s="216"/>
      <c r="G90" s="216"/>
      <c r="H90" s="216"/>
      <c r="I90" s="216"/>
      <c r="J90" s="216"/>
      <c r="K90" s="216"/>
      <c r="L90" s="216"/>
      <c r="M90" s="216"/>
      <c r="N90" s="216"/>
      <c r="O90" s="216"/>
      <c r="P90" s="216"/>
      <c r="Q90" s="216"/>
      <c r="R90" s="216"/>
      <c r="S90" s="216"/>
      <c r="T90" s="216"/>
      <c r="U90" s="216"/>
      <c r="V90" s="615"/>
      <c r="W90" s="216"/>
      <c r="X90" s="216"/>
    </row>
    <row r="91" spans="1:24" ht="16.75" customHeight="1" x14ac:dyDescent="0.25">
      <c r="A91" s="216"/>
      <c r="B91" s="216"/>
      <c r="C91" s="216"/>
      <c r="D91" s="216"/>
      <c r="E91" s="216"/>
      <c r="F91" s="216"/>
      <c r="G91" s="216"/>
      <c r="H91" s="216"/>
      <c r="I91" s="216"/>
      <c r="J91" s="216"/>
      <c r="K91" s="216"/>
      <c r="L91" s="216"/>
      <c r="M91" s="216"/>
      <c r="N91" s="216"/>
      <c r="O91" s="216"/>
      <c r="P91" s="216"/>
      <c r="Q91" s="216"/>
      <c r="R91" s="216"/>
      <c r="S91" s="216"/>
      <c r="T91" s="216"/>
      <c r="U91" s="216"/>
      <c r="V91" s="615"/>
      <c r="W91" s="216"/>
      <c r="X91" s="216"/>
    </row>
    <row r="92" spans="1:24" ht="16.75" customHeight="1" x14ac:dyDescent="0.25">
      <c r="A92" s="216"/>
      <c r="B92" s="216"/>
      <c r="C92" s="216"/>
      <c r="D92" s="216"/>
      <c r="E92" s="216"/>
      <c r="F92" s="216"/>
      <c r="G92" s="216"/>
      <c r="H92" s="216"/>
      <c r="I92" s="216"/>
      <c r="J92" s="216"/>
      <c r="K92" s="216"/>
      <c r="L92" s="216"/>
      <c r="M92" s="216"/>
      <c r="N92" s="216"/>
      <c r="O92" s="216"/>
      <c r="P92" s="216"/>
      <c r="Q92" s="216"/>
      <c r="R92" s="216"/>
      <c r="S92" s="216"/>
      <c r="T92" s="216"/>
      <c r="U92" s="216"/>
      <c r="V92" s="615"/>
      <c r="W92" s="216"/>
      <c r="X92" s="216"/>
    </row>
    <row r="93" spans="1:24" ht="16.75" customHeight="1" x14ac:dyDescent="0.25">
      <c r="A93" s="216"/>
      <c r="B93" s="216"/>
      <c r="C93" s="216"/>
      <c r="D93" s="216"/>
      <c r="E93" s="216"/>
      <c r="F93" s="216"/>
      <c r="G93" s="216"/>
      <c r="H93" s="216"/>
      <c r="I93" s="216"/>
      <c r="J93" s="216"/>
      <c r="K93" s="216"/>
      <c r="L93" s="216"/>
      <c r="M93" s="216"/>
      <c r="N93" s="216"/>
      <c r="O93" s="216"/>
      <c r="P93" s="216"/>
      <c r="Q93" s="216"/>
      <c r="R93" s="216"/>
      <c r="S93" s="216"/>
      <c r="T93" s="216"/>
      <c r="U93" s="216"/>
      <c r="V93" s="615"/>
      <c r="W93" s="216"/>
      <c r="X93" s="216"/>
    </row>
    <row r="94" spans="1:24" ht="16.75" customHeight="1" x14ac:dyDescent="0.25">
      <c r="A94" s="216"/>
      <c r="B94" s="216"/>
      <c r="C94" s="216"/>
      <c r="D94" s="216"/>
      <c r="E94" s="216"/>
      <c r="F94" s="216"/>
      <c r="G94" s="216"/>
      <c r="H94" s="216"/>
      <c r="I94" s="216"/>
      <c r="J94" s="216"/>
      <c r="K94" s="216"/>
      <c r="L94" s="216"/>
      <c r="M94" s="216"/>
      <c r="N94" s="216"/>
      <c r="O94" s="216"/>
      <c r="P94" s="216"/>
      <c r="Q94" s="216"/>
      <c r="R94" s="216"/>
      <c r="S94" s="216"/>
      <c r="T94" s="216"/>
      <c r="U94" s="216"/>
      <c r="V94" s="615"/>
      <c r="W94" s="216"/>
      <c r="X94" s="216"/>
    </row>
    <row r="95" spans="1:24" ht="16.75" customHeight="1" x14ac:dyDescent="0.25">
      <c r="A95" s="216"/>
      <c r="B95" s="216"/>
      <c r="C95" s="216"/>
      <c r="D95" s="216"/>
      <c r="E95" s="216"/>
      <c r="F95" s="216"/>
      <c r="G95" s="216"/>
      <c r="H95" s="216"/>
      <c r="I95" s="216"/>
      <c r="J95" s="216"/>
      <c r="K95" s="216"/>
      <c r="L95" s="216"/>
      <c r="M95" s="216"/>
      <c r="N95" s="216"/>
      <c r="O95" s="216"/>
      <c r="P95" s="216"/>
      <c r="Q95" s="216"/>
      <c r="R95" s="216"/>
      <c r="S95" s="216"/>
      <c r="T95" s="216"/>
      <c r="U95" s="216"/>
      <c r="V95" s="615"/>
      <c r="W95" s="216"/>
      <c r="X95" s="216"/>
    </row>
    <row r="96" spans="1:24" ht="16.75" customHeight="1" x14ac:dyDescent="0.25">
      <c r="A96" s="216"/>
      <c r="B96" s="216"/>
      <c r="C96" s="216"/>
      <c r="D96" s="216"/>
      <c r="E96" s="216"/>
      <c r="F96" s="216"/>
      <c r="G96" s="216"/>
      <c r="H96" s="216"/>
      <c r="I96" s="216"/>
      <c r="J96" s="216"/>
      <c r="K96" s="216"/>
      <c r="L96" s="216"/>
      <c r="M96" s="216"/>
      <c r="N96" s="216"/>
      <c r="O96" s="216"/>
      <c r="P96" s="216"/>
      <c r="Q96" s="216"/>
      <c r="R96" s="216"/>
      <c r="S96" s="216"/>
      <c r="T96" s="216"/>
      <c r="U96" s="216"/>
      <c r="V96" s="615"/>
      <c r="W96" s="216"/>
      <c r="X96" s="216"/>
    </row>
    <row r="97" spans="1:24" ht="16.75" customHeight="1" x14ac:dyDescent="0.25">
      <c r="A97" s="216"/>
      <c r="B97" s="216"/>
      <c r="C97" s="216"/>
      <c r="D97" s="216"/>
      <c r="E97" s="216"/>
      <c r="F97" s="216"/>
      <c r="G97" s="216"/>
      <c r="H97" s="216"/>
      <c r="I97" s="216"/>
      <c r="J97" s="216"/>
      <c r="K97" s="216"/>
      <c r="L97" s="216"/>
      <c r="M97" s="216"/>
      <c r="N97" s="216"/>
      <c r="O97" s="216"/>
      <c r="P97" s="216"/>
      <c r="Q97" s="216"/>
      <c r="R97" s="216"/>
      <c r="S97" s="216"/>
      <c r="T97" s="216"/>
      <c r="U97" s="216"/>
      <c r="V97" s="615"/>
      <c r="W97" s="216"/>
      <c r="X97" s="216"/>
    </row>
    <row r="98" spans="1:24" ht="16.75" customHeight="1" x14ac:dyDescent="0.25">
      <c r="A98" s="216"/>
      <c r="B98" s="216"/>
      <c r="C98" s="216"/>
      <c r="D98" s="216"/>
      <c r="E98" s="216"/>
      <c r="F98" s="216"/>
      <c r="G98" s="216"/>
      <c r="H98" s="216"/>
      <c r="I98" s="216"/>
      <c r="J98" s="216"/>
      <c r="K98" s="216"/>
      <c r="L98" s="216"/>
      <c r="M98" s="216"/>
      <c r="N98" s="216"/>
      <c r="O98" s="216"/>
      <c r="P98" s="216"/>
      <c r="Q98" s="216"/>
      <c r="R98" s="216"/>
      <c r="S98" s="216"/>
      <c r="T98" s="216"/>
      <c r="U98" s="216"/>
      <c r="V98" s="615"/>
      <c r="W98" s="216"/>
      <c r="X98" s="216"/>
    </row>
    <row r="99" spans="1:24" ht="16.75" customHeight="1" x14ac:dyDescent="0.25">
      <c r="A99" s="216"/>
      <c r="B99" s="216"/>
      <c r="C99" s="216"/>
      <c r="D99" s="216"/>
      <c r="E99" s="216"/>
      <c r="F99" s="216"/>
      <c r="G99" s="216"/>
      <c r="H99" s="216"/>
      <c r="I99" s="216"/>
      <c r="J99" s="216"/>
      <c r="K99" s="216"/>
      <c r="L99" s="216"/>
      <c r="M99" s="216"/>
      <c r="N99" s="216"/>
      <c r="O99" s="216"/>
      <c r="P99" s="216"/>
      <c r="Q99" s="216"/>
      <c r="R99" s="216"/>
      <c r="S99" s="216"/>
      <c r="T99" s="216"/>
      <c r="U99" s="216"/>
      <c r="V99" s="615"/>
      <c r="W99" s="216"/>
      <c r="X99" s="216"/>
    </row>
    <row r="100" spans="1:24" ht="16.75" customHeight="1" x14ac:dyDescent="0.25">
      <c r="A100" s="216"/>
      <c r="B100" s="216"/>
      <c r="C100" s="216"/>
      <c r="D100" s="216"/>
      <c r="E100" s="216"/>
      <c r="F100" s="216"/>
      <c r="G100" s="216"/>
      <c r="H100" s="216"/>
      <c r="I100" s="216"/>
      <c r="J100" s="216"/>
      <c r="K100" s="216"/>
      <c r="L100" s="216"/>
      <c r="M100" s="216"/>
      <c r="N100" s="216"/>
      <c r="O100" s="216"/>
      <c r="P100" s="216"/>
      <c r="Q100" s="216"/>
      <c r="R100" s="216"/>
      <c r="S100" s="216"/>
      <c r="T100" s="216"/>
      <c r="U100" s="216"/>
      <c r="V100" s="615"/>
      <c r="W100" s="216"/>
      <c r="X100" s="216"/>
    </row>
    <row r="101" spans="1:24" ht="16.75" customHeight="1" x14ac:dyDescent="0.25">
      <c r="A101" s="216"/>
      <c r="B101" s="216"/>
      <c r="C101" s="216"/>
      <c r="D101" s="216"/>
      <c r="E101" s="216"/>
      <c r="F101" s="216"/>
      <c r="G101" s="216"/>
      <c r="H101" s="216"/>
      <c r="I101" s="216"/>
      <c r="J101" s="216"/>
      <c r="K101" s="216"/>
      <c r="L101" s="216"/>
      <c r="M101" s="216"/>
      <c r="N101" s="216"/>
      <c r="O101" s="216"/>
      <c r="P101" s="216"/>
      <c r="Q101" s="216"/>
      <c r="R101" s="216"/>
      <c r="S101" s="216"/>
      <c r="T101" s="216"/>
      <c r="U101" s="216"/>
      <c r="V101" s="615"/>
      <c r="W101" s="216"/>
      <c r="X101" s="216"/>
    </row>
    <row r="102" spans="1:24" ht="16.75" customHeight="1" x14ac:dyDescent="0.25">
      <c r="A102" s="216"/>
      <c r="B102" s="216"/>
      <c r="C102" s="216"/>
      <c r="D102" s="216"/>
      <c r="E102" s="216"/>
      <c r="F102" s="216"/>
      <c r="G102" s="216"/>
      <c r="H102" s="216"/>
      <c r="I102" s="216"/>
      <c r="J102" s="216"/>
      <c r="K102" s="216"/>
      <c r="L102" s="216"/>
      <c r="M102" s="216"/>
      <c r="N102" s="216"/>
      <c r="O102" s="216"/>
      <c r="P102" s="216"/>
      <c r="Q102" s="216"/>
      <c r="R102" s="216"/>
      <c r="S102" s="216"/>
      <c r="T102" s="216"/>
      <c r="U102" s="216"/>
      <c r="V102" s="615"/>
      <c r="W102" s="216"/>
      <c r="X102" s="216"/>
    </row>
    <row r="103" spans="1:24" ht="16.75" customHeight="1" x14ac:dyDescent="0.25">
      <c r="A103" s="216"/>
      <c r="B103" s="216"/>
      <c r="C103" s="216"/>
      <c r="D103" s="216"/>
      <c r="E103" s="216"/>
      <c r="F103" s="216"/>
      <c r="G103" s="216"/>
      <c r="H103" s="216"/>
      <c r="I103" s="216"/>
      <c r="J103" s="216"/>
      <c r="K103" s="216"/>
      <c r="L103" s="216"/>
      <c r="M103" s="216"/>
      <c r="N103" s="216"/>
      <c r="O103" s="216"/>
      <c r="P103" s="216"/>
      <c r="Q103" s="216"/>
      <c r="R103" s="216"/>
      <c r="S103" s="216"/>
      <c r="T103" s="216"/>
      <c r="U103" s="216"/>
      <c r="V103" s="615"/>
      <c r="W103" s="216"/>
      <c r="X103" s="216"/>
    </row>
    <row r="104" spans="1:24" ht="16.75" customHeight="1" x14ac:dyDescent="0.25">
      <c r="A104" s="216"/>
      <c r="B104" s="216"/>
      <c r="C104" s="216"/>
      <c r="D104" s="216"/>
      <c r="E104" s="216"/>
      <c r="F104" s="216"/>
      <c r="G104" s="216"/>
      <c r="H104" s="216"/>
      <c r="I104" s="216"/>
      <c r="J104" s="216"/>
      <c r="K104" s="216"/>
      <c r="L104" s="216"/>
      <c r="M104" s="216"/>
      <c r="N104" s="216"/>
      <c r="O104" s="216"/>
      <c r="P104" s="216"/>
      <c r="Q104" s="216"/>
      <c r="R104" s="216"/>
      <c r="S104" s="216"/>
      <c r="T104" s="216"/>
      <c r="U104" s="216"/>
      <c r="V104" s="615"/>
      <c r="W104" s="216"/>
      <c r="X104" s="216"/>
    </row>
    <row r="105" spans="1:24" ht="16.75" customHeight="1" x14ac:dyDescent="0.2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615"/>
      <c r="W105" s="216"/>
      <c r="X105" s="216"/>
    </row>
    <row r="106" spans="1:24" ht="16.75" customHeight="1" x14ac:dyDescent="0.25">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615"/>
      <c r="W106" s="216"/>
      <c r="X106" s="216"/>
    </row>
    <row r="107" spans="1:24" ht="16.75" customHeight="1" x14ac:dyDescent="0.25">
      <c r="A107" s="216"/>
      <c r="B107" s="216"/>
      <c r="C107" s="216"/>
      <c r="D107" s="216"/>
      <c r="E107" s="216"/>
      <c r="F107" s="216"/>
      <c r="G107" s="216"/>
      <c r="H107" s="216"/>
      <c r="I107" s="216"/>
      <c r="J107" s="216"/>
      <c r="K107" s="216"/>
      <c r="L107" s="216"/>
      <c r="M107" s="216"/>
      <c r="N107" s="216"/>
      <c r="O107" s="216"/>
      <c r="P107" s="216"/>
      <c r="Q107" s="216"/>
      <c r="R107" s="216"/>
      <c r="S107" s="216"/>
      <c r="T107" s="216"/>
      <c r="U107" s="216"/>
      <c r="V107" s="615"/>
      <c r="W107" s="216"/>
      <c r="X107" s="216"/>
    </row>
    <row r="108" spans="1:24" ht="16.75" customHeight="1" x14ac:dyDescent="0.25">
      <c r="A108" s="216"/>
      <c r="B108" s="216"/>
      <c r="C108" s="216"/>
      <c r="D108" s="216"/>
      <c r="E108" s="216"/>
      <c r="F108" s="216"/>
      <c r="G108" s="216"/>
      <c r="H108" s="216"/>
      <c r="I108" s="216"/>
      <c r="J108" s="216"/>
      <c r="K108" s="216"/>
      <c r="L108" s="216"/>
      <c r="M108" s="216"/>
      <c r="N108" s="216"/>
      <c r="O108" s="216"/>
      <c r="P108" s="216"/>
      <c r="Q108" s="216"/>
      <c r="R108" s="216"/>
      <c r="S108" s="216"/>
      <c r="T108" s="216"/>
      <c r="U108" s="216"/>
      <c r="V108" s="615"/>
      <c r="W108" s="216"/>
      <c r="X108" s="216"/>
    </row>
    <row r="109" spans="1:24" ht="16.75" customHeight="1" x14ac:dyDescent="0.25">
      <c r="A109" s="216"/>
      <c r="B109" s="216"/>
      <c r="C109" s="216"/>
      <c r="D109" s="216"/>
      <c r="E109" s="216"/>
      <c r="F109" s="216"/>
      <c r="G109" s="216"/>
      <c r="H109" s="216"/>
      <c r="I109" s="216"/>
      <c r="J109" s="216"/>
      <c r="K109" s="216"/>
      <c r="L109" s="216"/>
      <c r="M109" s="216"/>
      <c r="N109" s="216"/>
      <c r="O109" s="216"/>
      <c r="P109" s="216"/>
      <c r="Q109" s="216"/>
      <c r="R109" s="216"/>
      <c r="S109" s="216"/>
      <c r="T109" s="216"/>
      <c r="U109" s="216"/>
      <c r="V109" s="615"/>
      <c r="W109" s="216"/>
      <c r="X109" s="216"/>
    </row>
    <row r="110" spans="1:24" ht="16.75" customHeight="1" x14ac:dyDescent="0.25">
      <c r="A110" s="216"/>
      <c r="B110" s="216"/>
      <c r="C110" s="216"/>
      <c r="D110" s="216"/>
      <c r="E110" s="216"/>
      <c r="F110" s="216"/>
      <c r="G110" s="216"/>
      <c r="H110" s="216"/>
      <c r="I110" s="216"/>
      <c r="J110" s="216"/>
      <c r="K110" s="216"/>
      <c r="L110" s="216"/>
      <c r="M110" s="216"/>
      <c r="N110" s="216"/>
      <c r="O110" s="216"/>
      <c r="P110" s="216"/>
      <c r="Q110" s="216"/>
      <c r="R110" s="216"/>
      <c r="S110" s="216"/>
      <c r="T110" s="216"/>
      <c r="U110" s="216"/>
      <c r="V110" s="615"/>
      <c r="W110" s="216"/>
      <c r="X110" s="216"/>
    </row>
    <row r="111" spans="1:24" ht="16.75" customHeight="1" x14ac:dyDescent="0.25">
      <c r="A111" s="216"/>
      <c r="B111" s="216"/>
      <c r="C111" s="216"/>
      <c r="D111" s="216"/>
      <c r="E111" s="216"/>
      <c r="F111" s="216"/>
      <c r="G111" s="216"/>
      <c r="H111" s="216"/>
      <c r="I111" s="216"/>
      <c r="J111" s="216"/>
      <c r="K111" s="216"/>
      <c r="L111" s="216"/>
      <c r="M111" s="216"/>
      <c r="N111" s="216"/>
      <c r="O111" s="216"/>
      <c r="P111" s="216"/>
      <c r="Q111" s="216"/>
      <c r="R111" s="216"/>
      <c r="S111" s="216"/>
      <c r="T111" s="216"/>
      <c r="U111" s="216"/>
      <c r="V111" s="615"/>
      <c r="W111" s="216"/>
      <c r="X111" s="216"/>
    </row>
    <row r="112" spans="1:24" ht="16.75" customHeight="1" x14ac:dyDescent="0.25">
      <c r="A112" s="216"/>
      <c r="B112" s="216"/>
      <c r="C112" s="216"/>
      <c r="D112" s="216"/>
      <c r="E112" s="216"/>
      <c r="F112" s="216"/>
      <c r="G112" s="216"/>
      <c r="H112" s="216"/>
      <c r="I112" s="216"/>
      <c r="J112" s="216"/>
      <c r="K112" s="216"/>
      <c r="L112" s="216"/>
      <c r="M112" s="216"/>
      <c r="N112" s="216"/>
      <c r="O112" s="216"/>
      <c r="P112" s="216"/>
      <c r="Q112" s="216"/>
      <c r="R112" s="216"/>
      <c r="S112" s="216"/>
      <c r="T112" s="216"/>
      <c r="U112" s="216"/>
      <c r="V112" s="615"/>
      <c r="W112" s="216"/>
      <c r="X112" s="216"/>
    </row>
    <row r="113" spans="1:24" ht="16.75" customHeight="1" x14ac:dyDescent="0.25">
      <c r="A113" s="216"/>
      <c r="B113" s="216"/>
      <c r="C113" s="216"/>
      <c r="D113" s="216"/>
      <c r="E113" s="216"/>
      <c r="F113" s="216"/>
      <c r="G113" s="216"/>
      <c r="H113" s="216"/>
      <c r="I113" s="216"/>
      <c r="J113" s="216"/>
      <c r="K113" s="216"/>
      <c r="L113" s="216"/>
      <c r="M113" s="216"/>
      <c r="N113" s="216"/>
      <c r="O113" s="216"/>
      <c r="P113" s="216"/>
      <c r="Q113" s="216"/>
      <c r="R113" s="216"/>
      <c r="S113" s="216"/>
      <c r="T113" s="216"/>
      <c r="U113" s="216"/>
      <c r="V113" s="615"/>
      <c r="W113" s="216"/>
      <c r="X113" s="216"/>
    </row>
    <row r="114" spans="1:24" ht="16.75" customHeight="1" x14ac:dyDescent="0.25">
      <c r="A114" s="216"/>
      <c r="B114" s="216"/>
      <c r="C114" s="216"/>
      <c r="D114" s="216"/>
      <c r="E114" s="216"/>
      <c r="F114" s="216"/>
      <c r="G114" s="216"/>
      <c r="H114" s="216"/>
      <c r="I114" s="216"/>
      <c r="J114" s="216"/>
      <c r="K114" s="216"/>
      <c r="L114" s="216"/>
      <c r="M114" s="216"/>
      <c r="N114" s="216"/>
      <c r="O114" s="216"/>
      <c r="P114" s="216"/>
      <c r="Q114" s="216"/>
      <c r="R114" s="216"/>
      <c r="S114" s="216"/>
      <c r="T114" s="216"/>
      <c r="U114" s="216"/>
      <c r="V114" s="615"/>
      <c r="W114" s="216"/>
      <c r="X114" s="216"/>
    </row>
    <row r="115" spans="1:24" ht="16.75" customHeight="1" x14ac:dyDescent="0.25">
      <c r="A115" s="216"/>
      <c r="B115" s="216"/>
      <c r="C115" s="216"/>
      <c r="D115" s="216"/>
      <c r="E115" s="216"/>
      <c r="F115" s="216"/>
      <c r="G115" s="216"/>
      <c r="H115" s="216"/>
      <c r="I115" s="216"/>
      <c r="J115" s="216"/>
      <c r="K115" s="216"/>
      <c r="L115" s="216"/>
      <c r="M115" s="216"/>
      <c r="N115" s="216"/>
      <c r="O115" s="216"/>
      <c r="P115" s="216"/>
      <c r="Q115" s="216"/>
      <c r="R115" s="216"/>
      <c r="S115" s="216"/>
      <c r="T115" s="216"/>
      <c r="U115" s="216"/>
      <c r="V115" s="615"/>
      <c r="W115" s="216"/>
      <c r="X115" s="216"/>
    </row>
    <row r="116" spans="1:24" ht="16.75" customHeight="1" x14ac:dyDescent="0.25">
      <c r="A116" s="216"/>
      <c r="B116" s="216"/>
      <c r="C116" s="216"/>
      <c r="D116" s="216"/>
      <c r="E116" s="216"/>
      <c r="F116" s="216"/>
      <c r="G116" s="216"/>
      <c r="H116" s="216"/>
      <c r="I116" s="216"/>
      <c r="J116" s="216"/>
      <c r="K116" s="216"/>
      <c r="L116" s="216"/>
      <c r="M116" s="216"/>
      <c r="N116" s="216"/>
      <c r="O116" s="216"/>
      <c r="P116" s="216"/>
      <c r="Q116" s="216"/>
      <c r="R116" s="216"/>
      <c r="S116" s="216"/>
      <c r="T116" s="216"/>
      <c r="U116" s="216"/>
      <c r="V116" s="615"/>
      <c r="W116" s="216"/>
      <c r="X116" s="216"/>
    </row>
    <row r="117" spans="1:24" ht="16.75" customHeight="1" x14ac:dyDescent="0.25">
      <c r="A117" s="216"/>
      <c r="B117" s="216"/>
      <c r="C117" s="216"/>
      <c r="D117" s="216"/>
      <c r="E117" s="216"/>
      <c r="F117" s="216"/>
      <c r="G117" s="216"/>
      <c r="H117" s="216"/>
      <c r="I117" s="216"/>
      <c r="J117" s="216"/>
      <c r="K117" s="216"/>
      <c r="L117" s="216"/>
      <c r="M117" s="216"/>
      <c r="N117" s="216"/>
      <c r="O117" s="216"/>
      <c r="P117" s="216"/>
      <c r="Q117" s="216"/>
      <c r="R117" s="216"/>
      <c r="S117" s="216"/>
      <c r="T117" s="216"/>
      <c r="U117" s="216"/>
      <c r="V117" s="615"/>
      <c r="W117" s="216"/>
      <c r="X117" s="216"/>
    </row>
    <row r="118" spans="1:24" ht="16.75" customHeight="1" x14ac:dyDescent="0.25"/>
    <row r="119" spans="1:24" ht="16.75" customHeight="1" x14ac:dyDescent="0.25"/>
    <row r="120" spans="1:24" ht="16.75" customHeight="1" x14ac:dyDescent="0.25"/>
    <row r="121" spans="1:24" ht="16.75" customHeight="1" x14ac:dyDescent="0.25"/>
    <row r="122" spans="1:24" ht="16.75" customHeight="1" x14ac:dyDescent="0.25"/>
    <row r="123" spans="1:24" ht="16.75" customHeight="1" x14ac:dyDescent="0.25"/>
    <row r="124" spans="1:24" ht="16.75" customHeight="1" x14ac:dyDescent="0.25"/>
    <row r="125" spans="1:24" ht="16.75" customHeight="1" x14ac:dyDescent="0.25"/>
    <row r="126" spans="1:24" ht="16.75" customHeight="1" x14ac:dyDescent="0.25"/>
    <row r="127" spans="1:24" ht="16.75" customHeight="1" x14ac:dyDescent="0.25"/>
    <row r="128" spans="1:24"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sheetData>
  <mergeCells count="5">
    <mergeCell ref="A1:A3"/>
    <mergeCell ref="A4:A5"/>
    <mergeCell ref="A64:N64"/>
    <mergeCell ref="A65:N65"/>
    <mergeCell ref="A66:N66"/>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103"/>
  <sheetViews>
    <sheetView topLeftCell="AD1" workbookViewId="0">
      <selection activeCell="AX22" sqref="AX22"/>
    </sheetView>
  </sheetViews>
  <sheetFormatPr defaultColWidth="13.7265625" defaultRowHeight="12.5" x14ac:dyDescent="0.25"/>
  <cols>
    <col min="1" max="1" width="52.81640625" customWidth="1"/>
    <col min="2" max="2" width="7.81640625" bestFit="1" customWidth="1"/>
    <col min="3" max="3" width="0" hidden="1" customWidth="1"/>
    <col min="4" max="4" width="7.81640625" bestFit="1" customWidth="1"/>
    <col min="5" max="5" width="0" hidden="1" customWidth="1"/>
    <col min="6" max="6" width="7.81640625" bestFit="1" customWidth="1"/>
    <col min="7" max="7" width="0" hidden="1" customWidth="1"/>
    <col min="8" max="8" width="8.81640625" bestFit="1" customWidth="1"/>
    <col min="9" max="9" width="0" hidden="1" customWidth="1"/>
    <col min="10" max="10" width="8.81640625" bestFit="1" customWidth="1"/>
    <col min="11" max="11" width="0" hidden="1" customWidth="1"/>
    <col min="12" max="12" width="8.81640625" bestFit="1" customWidth="1"/>
    <col min="13" max="13" width="0" hidden="1" customWidth="1"/>
    <col min="14" max="14" width="8.81640625" bestFit="1" customWidth="1"/>
    <col min="15" max="15" width="0" hidden="1" customWidth="1"/>
    <col min="16" max="16" width="8.81640625" bestFit="1" customWidth="1"/>
    <col min="17" max="17" width="0" hidden="1" customWidth="1"/>
    <col min="18" max="18" width="8.81640625" bestFit="1" customWidth="1"/>
    <col min="19" max="19" width="0" hidden="1" customWidth="1"/>
    <col min="20" max="20" width="8.81640625" bestFit="1" customWidth="1"/>
    <col min="21" max="21" width="0" hidden="1" customWidth="1"/>
    <col min="22" max="22" width="7.81640625" bestFit="1" customWidth="1"/>
    <col min="23" max="23" width="8.81640625" bestFit="1" customWidth="1"/>
    <col min="24" max="24" width="8.54296875" bestFit="1" customWidth="1"/>
    <col min="25" max="25" width="7.81640625" bestFit="1" customWidth="1"/>
    <col min="26" max="26" width="8.81640625" bestFit="1" customWidth="1"/>
    <col min="27" max="27" width="0" hidden="1" customWidth="1"/>
    <col min="28" max="28" width="8.54296875" bestFit="1" customWidth="1"/>
    <col min="29" max="29" width="7.81640625" bestFit="1" customWidth="1"/>
    <col min="30" max="30" width="8.54296875" bestFit="1" customWidth="1"/>
    <col min="31" max="31" width="7.81640625" bestFit="1" customWidth="1"/>
    <col min="32" max="32" width="8.81640625" bestFit="1" customWidth="1"/>
    <col min="33" max="33" width="0" hidden="1" customWidth="1"/>
    <col min="34" max="34" width="7.81640625" bestFit="1" customWidth="1"/>
    <col min="35" max="35" width="8.81640625" bestFit="1" customWidth="1"/>
    <col min="36" max="37" width="7.81640625" bestFit="1" customWidth="1"/>
    <col min="38" max="38" width="8.81640625" bestFit="1" customWidth="1"/>
    <col min="39" max="39" width="0" hidden="1" customWidth="1"/>
    <col min="40" max="40" width="7.81640625" bestFit="1" customWidth="1"/>
    <col min="41" max="41" width="8.81640625" bestFit="1" customWidth="1"/>
    <col min="42" max="42" width="7.81640625" bestFit="1" customWidth="1"/>
    <col min="43" max="44" width="8.81640625" customWidth="1"/>
    <col min="45" max="45" width="0" hidden="1" customWidth="1"/>
    <col min="46" max="47" width="8.81640625" customWidth="1"/>
    <col min="48" max="48" width="8.81640625" style="614" customWidth="1"/>
    <col min="49" max="49" width="8.81640625" customWidth="1"/>
    <col min="50" max="57" width="20.1796875" customWidth="1"/>
  </cols>
  <sheetData>
    <row r="1" spans="1:50" ht="16.75" customHeight="1" x14ac:dyDescent="0.25">
      <c r="A1" s="662" t="s">
        <v>0</v>
      </c>
    </row>
    <row r="2" spans="1:50" ht="16.75" customHeight="1" x14ac:dyDescent="0.25">
      <c r="A2" s="650"/>
    </row>
    <row r="3" spans="1:50" ht="16.75" customHeight="1" x14ac:dyDescent="0.25">
      <c r="A3" s="650"/>
    </row>
    <row r="4" spans="1:50" ht="16.75" customHeight="1" x14ac:dyDescent="0.25">
      <c r="A4" s="651" t="s">
        <v>353</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615"/>
      <c r="AW4" s="216"/>
    </row>
    <row r="5" spans="1:50" ht="16.75" customHeight="1" x14ac:dyDescent="0.25">
      <c r="A5" s="652"/>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615"/>
      <c r="AW5" s="216"/>
    </row>
    <row r="6" spans="1:50" ht="16.75" customHeight="1" x14ac:dyDescent="0.25">
      <c r="A6" s="216"/>
      <c r="B6" s="281" t="s">
        <v>3</v>
      </c>
      <c r="C6" s="218"/>
      <c r="D6" s="281" t="s">
        <v>4</v>
      </c>
      <c r="E6" s="218"/>
      <c r="F6" s="281" t="s">
        <v>5</v>
      </c>
      <c r="G6" s="218"/>
      <c r="H6" s="281" t="s">
        <v>6</v>
      </c>
      <c r="I6" s="218"/>
      <c r="J6" s="281" t="s">
        <v>7</v>
      </c>
      <c r="K6" s="218"/>
      <c r="L6" s="281" t="s">
        <v>8</v>
      </c>
      <c r="M6" s="218"/>
      <c r="N6" s="281" t="s">
        <v>9</v>
      </c>
      <c r="O6" s="218"/>
      <c r="P6" s="281" t="s">
        <v>10</v>
      </c>
      <c r="Q6" s="218"/>
      <c r="R6" s="281" t="s">
        <v>11</v>
      </c>
      <c r="S6" s="218"/>
      <c r="T6" s="217" t="s">
        <v>12</v>
      </c>
      <c r="U6" s="218"/>
      <c r="V6" s="219" t="s">
        <v>13</v>
      </c>
      <c r="W6" s="220" t="s">
        <v>14</v>
      </c>
      <c r="X6" s="220" t="s">
        <v>15</v>
      </c>
      <c r="Y6" s="221" t="s">
        <v>16</v>
      </c>
      <c r="Z6" s="217" t="s">
        <v>17</v>
      </c>
      <c r="AA6" s="218"/>
      <c r="AB6" s="219" t="s">
        <v>18</v>
      </c>
      <c r="AC6" s="220" t="s">
        <v>19</v>
      </c>
      <c r="AD6" s="220" t="s">
        <v>20</v>
      </c>
      <c r="AE6" s="221" t="s">
        <v>21</v>
      </c>
      <c r="AF6" s="217" t="s">
        <v>22</v>
      </c>
      <c r="AG6" s="218"/>
      <c r="AH6" s="219" t="s">
        <v>23</v>
      </c>
      <c r="AI6" s="220" t="s">
        <v>24</v>
      </c>
      <c r="AJ6" s="220" t="s">
        <v>25</v>
      </c>
      <c r="AK6" s="221" t="s">
        <v>26</v>
      </c>
      <c r="AL6" s="217" t="s">
        <v>27</v>
      </c>
      <c r="AM6" s="218"/>
      <c r="AN6" s="219" t="s">
        <v>28</v>
      </c>
      <c r="AO6" s="220" t="s">
        <v>29</v>
      </c>
      <c r="AP6" s="220" t="s">
        <v>30</v>
      </c>
      <c r="AQ6" s="221" t="s">
        <v>31</v>
      </c>
      <c r="AR6" s="217" t="s">
        <v>32</v>
      </c>
      <c r="AS6" s="268"/>
      <c r="AT6" s="219" t="s">
        <v>33</v>
      </c>
      <c r="AU6" s="220" t="s">
        <v>34</v>
      </c>
      <c r="AV6" s="221" t="s">
        <v>393</v>
      </c>
      <c r="AW6" s="617" t="s">
        <v>35</v>
      </c>
      <c r="AX6" s="1"/>
    </row>
    <row r="7" spans="1:50" ht="16.75" customHeight="1" x14ac:dyDescent="0.25">
      <c r="A7" s="216"/>
      <c r="B7" s="285" t="s">
        <v>37</v>
      </c>
      <c r="C7" s="218"/>
      <c r="D7" s="285" t="s">
        <v>37</v>
      </c>
      <c r="E7" s="218"/>
      <c r="F7" s="285" t="s">
        <v>37</v>
      </c>
      <c r="G7" s="218"/>
      <c r="H7" s="285" t="s">
        <v>37</v>
      </c>
      <c r="I7" s="218"/>
      <c r="J7" s="285" t="s">
        <v>37</v>
      </c>
      <c r="K7" s="218"/>
      <c r="L7" s="285" t="s">
        <v>37</v>
      </c>
      <c r="M7" s="218"/>
      <c r="N7" s="285" t="s">
        <v>37</v>
      </c>
      <c r="O7" s="218"/>
      <c r="P7" s="285" t="s">
        <v>37</v>
      </c>
      <c r="Q7" s="218"/>
      <c r="R7" s="285" t="s">
        <v>37</v>
      </c>
      <c r="S7" s="218"/>
      <c r="T7" s="224" t="s">
        <v>37</v>
      </c>
      <c r="U7" s="218"/>
      <c r="V7" s="225" t="s">
        <v>38</v>
      </c>
      <c r="W7" s="226" t="s">
        <v>39</v>
      </c>
      <c r="X7" s="226" t="s">
        <v>40</v>
      </c>
      <c r="Y7" s="227" t="s">
        <v>41</v>
      </c>
      <c r="Z7" s="224" t="s">
        <v>37</v>
      </c>
      <c r="AA7" s="218"/>
      <c r="AB7" s="225" t="s">
        <v>42</v>
      </c>
      <c r="AC7" s="226" t="s">
        <v>43</v>
      </c>
      <c r="AD7" s="226" t="s">
        <v>44</v>
      </c>
      <c r="AE7" s="227" t="s">
        <v>45</v>
      </c>
      <c r="AF7" s="224" t="s">
        <v>37</v>
      </c>
      <c r="AG7" s="218"/>
      <c r="AH7" s="225" t="s">
        <v>46</v>
      </c>
      <c r="AI7" s="226" t="s">
        <v>47</v>
      </c>
      <c r="AJ7" s="226" t="s">
        <v>48</v>
      </c>
      <c r="AK7" s="227" t="s">
        <v>49</v>
      </c>
      <c r="AL7" s="224" t="s">
        <v>37</v>
      </c>
      <c r="AM7" s="218"/>
      <c r="AN7" s="225" t="s">
        <v>50</v>
      </c>
      <c r="AO7" s="226" t="s">
        <v>51</v>
      </c>
      <c r="AP7" s="226" t="s">
        <v>52</v>
      </c>
      <c r="AQ7" s="227" t="s">
        <v>53</v>
      </c>
      <c r="AR7" s="224" t="s">
        <v>37</v>
      </c>
      <c r="AS7" s="268"/>
      <c r="AT7" s="225" t="s">
        <v>54</v>
      </c>
      <c r="AU7" s="226" t="s">
        <v>55</v>
      </c>
      <c r="AV7" s="227" t="s">
        <v>394</v>
      </c>
      <c r="AW7" s="618" t="s">
        <v>56</v>
      </c>
      <c r="AX7" s="1"/>
    </row>
    <row r="8" spans="1:50" ht="13.4" customHeight="1" x14ac:dyDescent="0.25">
      <c r="A8" s="216"/>
      <c r="B8" s="317"/>
      <c r="C8" s="318"/>
      <c r="D8" s="317"/>
      <c r="E8" s="318"/>
      <c r="F8" s="317"/>
      <c r="G8" s="318"/>
      <c r="H8" s="317"/>
      <c r="I8" s="318"/>
      <c r="J8" s="317"/>
      <c r="K8" s="318"/>
      <c r="L8" s="317"/>
      <c r="M8" s="318"/>
      <c r="N8" s="317"/>
      <c r="O8" s="318"/>
      <c r="P8" s="317"/>
      <c r="Q8" s="318"/>
      <c r="R8" s="317"/>
      <c r="S8" s="318"/>
      <c r="T8" s="317"/>
      <c r="U8" s="218"/>
      <c r="V8" s="256"/>
      <c r="W8" s="257"/>
      <c r="X8" s="257"/>
      <c r="Y8" s="258"/>
      <c r="Z8" s="317"/>
      <c r="AA8" s="218"/>
      <c r="AB8" s="256"/>
      <c r="AC8" s="257"/>
      <c r="AD8" s="257"/>
      <c r="AE8" s="258"/>
      <c r="AF8" s="317"/>
      <c r="AG8" s="218"/>
      <c r="AH8" s="256"/>
      <c r="AI8" s="257"/>
      <c r="AJ8" s="257"/>
      <c r="AK8" s="258"/>
      <c r="AL8" s="317"/>
      <c r="AM8" s="218"/>
      <c r="AN8" s="256"/>
      <c r="AO8" s="257"/>
      <c r="AP8" s="257"/>
      <c r="AQ8" s="258"/>
      <c r="AR8" s="317"/>
      <c r="AS8" s="268"/>
      <c r="AT8" s="256"/>
      <c r="AU8" s="257"/>
      <c r="AV8" s="258"/>
      <c r="AW8" s="317"/>
      <c r="AX8" s="1"/>
    </row>
    <row r="9" spans="1:50" ht="13.4" customHeight="1" x14ac:dyDescent="0.25">
      <c r="A9" s="297" t="s">
        <v>262</v>
      </c>
      <c r="B9" s="449">
        <v>18865</v>
      </c>
      <c r="C9" s="218"/>
      <c r="D9" s="449">
        <v>27205</v>
      </c>
      <c r="E9" s="218"/>
      <c r="F9" s="449">
        <v>41160</v>
      </c>
      <c r="G9" s="218"/>
      <c r="H9" s="449">
        <v>61582</v>
      </c>
      <c r="I9" s="218"/>
      <c r="J9" s="449">
        <v>76848</v>
      </c>
      <c r="K9" s="218"/>
      <c r="L9" s="449">
        <v>93080</v>
      </c>
      <c r="M9" s="218"/>
      <c r="N9" s="449">
        <v>55174</v>
      </c>
      <c r="O9" s="218"/>
      <c r="P9" s="449">
        <v>46124</v>
      </c>
      <c r="Q9" s="218"/>
      <c r="R9" s="449">
        <v>85914</v>
      </c>
      <c r="S9" s="218"/>
      <c r="T9" s="449">
        <v>96324</v>
      </c>
      <c r="U9" s="218"/>
      <c r="V9" s="289">
        <v>12085</v>
      </c>
      <c r="W9" s="290">
        <v>67609</v>
      </c>
      <c r="X9" s="290">
        <v>-17531</v>
      </c>
      <c r="Y9" s="291">
        <v>16030</v>
      </c>
      <c r="Z9" s="449">
        <v>78193</v>
      </c>
      <c r="AA9" s="218"/>
      <c r="AB9" s="289">
        <v>-27808</v>
      </c>
      <c r="AC9" s="290">
        <v>33705</v>
      </c>
      <c r="AD9" s="290">
        <v>-41943</v>
      </c>
      <c r="AE9" s="291">
        <v>-9656</v>
      </c>
      <c r="AF9" s="449">
        <v>-45702</v>
      </c>
      <c r="AG9" s="218"/>
      <c r="AH9" s="289">
        <v>46613</v>
      </c>
      <c r="AI9" s="290">
        <v>72709</v>
      </c>
      <c r="AJ9" s="290">
        <v>16627</v>
      </c>
      <c r="AK9" s="291">
        <v>21851</v>
      </c>
      <c r="AL9" s="449">
        <v>157800</v>
      </c>
      <c r="AM9" s="218"/>
      <c r="AN9" s="289">
        <v>-5988</v>
      </c>
      <c r="AO9" s="290">
        <v>90615</v>
      </c>
      <c r="AP9" s="290">
        <v>29615</v>
      </c>
      <c r="AQ9" s="291">
        <v>49365</v>
      </c>
      <c r="AR9" s="449">
        <v>163607</v>
      </c>
      <c r="AS9" s="268"/>
      <c r="AT9" s="289">
        <v>25379</v>
      </c>
      <c r="AU9" s="290">
        <v>121595</v>
      </c>
      <c r="AV9" s="291">
        <v>-87736</v>
      </c>
      <c r="AW9" s="449">
        <v>59238</v>
      </c>
      <c r="AX9" s="1"/>
    </row>
    <row r="10" spans="1:50" ht="13.4" customHeight="1" x14ac:dyDescent="0.25">
      <c r="A10" s="297" t="s">
        <v>354</v>
      </c>
      <c r="B10" s="320">
        <v>7786</v>
      </c>
      <c r="C10" s="218"/>
      <c r="D10" s="320">
        <v>14874</v>
      </c>
      <c r="E10" s="218"/>
      <c r="F10" s="320">
        <v>25193</v>
      </c>
      <c r="G10" s="218"/>
      <c r="H10" s="320">
        <v>35713</v>
      </c>
      <c r="I10" s="218"/>
      <c r="J10" s="320">
        <v>44367</v>
      </c>
      <c r="K10" s="218"/>
      <c r="L10" s="320">
        <v>50627</v>
      </c>
      <c r="M10" s="218"/>
      <c r="N10" s="320">
        <v>59427</v>
      </c>
      <c r="O10" s="218"/>
      <c r="P10" s="320">
        <v>64325</v>
      </c>
      <c r="Q10" s="218"/>
      <c r="R10" s="320">
        <v>72282</v>
      </c>
      <c r="S10" s="218"/>
      <c r="T10" s="320">
        <v>97487</v>
      </c>
      <c r="U10" s="218"/>
      <c r="V10" s="298">
        <v>30226</v>
      </c>
      <c r="W10" s="299">
        <v>31805</v>
      </c>
      <c r="X10" s="299">
        <v>34561</v>
      </c>
      <c r="Y10" s="300">
        <v>35527</v>
      </c>
      <c r="Z10" s="320">
        <v>132119</v>
      </c>
      <c r="AA10" s="218"/>
      <c r="AB10" s="298">
        <v>35541</v>
      </c>
      <c r="AC10" s="299">
        <v>36977</v>
      </c>
      <c r="AD10" s="299">
        <v>44522</v>
      </c>
      <c r="AE10" s="300">
        <v>42616</v>
      </c>
      <c r="AF10" s="320">
        <v>159656</v>
      </c>
      <c r="AG10" s="218"/>
      <c r="AH10" s="298">
        <v>42384</v>
      </c>
      <c r="AI10" s="299">
        <v>41299</v>
      </c>
      <c r="AJ10" s="299">
        <v>43437</v>
      </c>
      <c r="AK10" s="300">
        <v>41885</v>
      </c>
      <c r="AL10" s="320">
        <v>169005</v>
      </c>
      <c r="AM10" s="218"/>
      <c r="AN10" s="298">
        <v>40718</v>
      </c>
      <c r="AO10" s="299">
        <v>44502</v>
      </c>
      <c r="AP10" s="299">
        <v>44055</v>
      </c>
      <c r="AQ10" s="300">
        <v>43682</v>
      </c>
      <c r="AR10" s="320">
        <v>172957</v>
      </c>
      <c r="AS10" s="268"/>
      <c r="AT10" s="298">
        <v>42535</v>
      </c>
      <c r="AU10" s="299">
        <v>42356</v>
      </c>
      <c r="AV10" s="300">
        <v>41840</v>
      </c>
      <c r="AW10" s="320">
        <v>126731</v>
      </c>
      <c r="AX10" s="1"/>
    </row>
    <row r="11" spans="1:50" ht="13.4" customHeight="1" x14ac:dyDescent="0.25">
      <c r="A11" s="297" t="s">
        <v>263</v>
      </c>
      <c r="B11" s="320">
        <v>0</v>
      </c>
      <c r="C11" s="218"/>
      <c r="D11" s="320">
        <v>0</v>
      </c>
      <c r="E11" s="218"/>
      <c r="F11" s="320">
        <v>0</v>
      </c>
      <c r="G11" s="218"/>
      <c r="H11" s="320">
        <v>0</v>
      </c>
      <c r="I11" s="218"/>
      <c r="J11" s="320">
        <v>0</v>
      </c>
      <c r="K11" s="218"/>
      <c r="L11" s="320">
        <v>0</v>
      </c>
      <c r="M11" s="218"/>
      <c r="N11" s="320">
        <v>0</v>
      </c>
      <c r="O11" s="218"/>
      <c r="P11" s="320">
        <v>0</v>
      </c>
      <c r="Q11" s="218"/>
      <c r="R11" s="320">
        <v>0</v>
      </c>
      <c r="S11" s="218"/>
      <c r="T11" s="320">
        <v>0</v>
      </c>
      <c r="U11" s="218"/>
      <c r="V11" s="298">
        <v>-328</v>
      </c>
      <c r="W11" s="299">
        <v>-1045</v>
      </c>
      <c r="X11" s="299">
        <v>-1030</v>
      </c>
      <c r="Y11" s="300">
        <v>-1030</v>
      </c>
      <c r="Z11" s="320">
        <v>-3433</v>
      </c>
      <c r="AA11" s="218"/>
      <c r="AB11" s="298">
        <v>-1030</v>
      </c>
      <c r="AC11" s="299">
        <v>-1030</v>
      </c>
      <c r="AD11" s="299">
        <v>-1030</v>
      </c>
      <c r="AE11" s="300">
        <v>-1030</v>
      </c>
      <c r="AF11" s="320">
        <v>-4120</v>
      </c>
      <c r="AG11" s="218"/>
      <c r="AH11" s="298">
        <v>-1030</v>
      </c>
      <c r="AI11" s="299">
        <v>-1030</v>
      </c>
      <c r="AJ11" s="299">
        <v>-1030</v>
      </c>
      <c r="AK11" s="300">
        <v>-1030</v>
      </c>
      <c r="AL11" s="320">
        <v>-4120</v>
      </c>
      <c r="AM11" s="218"/>
      <c r="AN11" s="298">
        <v>-1030</v>
      </c>
      <c r="AO11" s="299">
        <v>-1030</v>
      </c>
      <c r="AP11" s="299">
        <v>-1030</v>
      </c>
      <c r="AQ11" s="300">
        <v>-1030</v>
      </c>
      <c r="AR11" s="320">
        <v>-4120</v>
      </c>
      <c r="AS11" s="268"/>
      <c r="AT11" s="298">
        <v>0</v>
      </c>
      <c r="AU11" s="299">
        <v>0</v>
      </c>
      <c r="AV11" s="300">
        <v>0</v>
      </c>
      <c r="AW11" s="320">
        <v>0</v>
      </c>
      <c r="AX11" s="1"/>
    </row>
    <row r="12" spans="1:50" ht="13.4" customHeight="1" x14ac:dyDescent="0.25">
      <c r="A12" s="297" t="s">
        <v>355</v>
      </c>
      <c r="B12" s="320">
        <v>4850</v>
      </c>
      <c r="C12" s="218"/>
      <c r="D12" s="320">
        <v>8765</v>
      </c>
      <c r="E12" s="218"/>
      <c r="F12" s="320">
        <v>14747</v>
      </c>
      <c r="G12" s="218"/>
      <c r="H12" s="320">
        <v>19473</v>
      </c>
      <c r="I12" s="218"/>
      <c r="J12" s="320">
        <v>22380</v>
      </c>
      <c r="K12" s="218"/>
      <c r="L12" s="320">
        <v>21677</v>
      </c>
      <c r="M12" s="218"/>
      <c r="N12" s="320">
        <v>25413</v>
      </c>
      <c r="O12" s="218"/>
      <c r="P12" s="320">
        <v>32928</v>
      </c>
      <c r="Q12" s="218"/>
      <c r="R12" s="320">
        <v>27786</v>
      </c>
      <c r="S12" s="218"/>
      <c r="T12" s="320">
        <v>24075</v>
      </c>
      <c r="U12" s="218"/>
      <c r="V12" s="298">
        <v>6190</v>
      </c>
      <c r="W12" s="299">
        <v>6066</v>
      </c>
      <c r="X12" s="299">
        <v>5897</v>
      </c>
      <c r="Y12" s="300">
        <v>5619</v>
      </c>
      <c r="Z12" s="320">
        <v>23772</v>
      </c>
      <c r="AA12" s="218"/>
      <c r="AB12" s="298">
        <v>11571</v>
      </c>
      <c r="AC12" s="299">
        <v>11277</v>
      </c>
      <c r="AD12" s="299">
        <v>6541</v>
      </c>
      <c r="AE12" s="300">
        <v>12982</v>
      </c>
      <c r="AF12" s="320">
        <v>42371</v>
      </c>
      <c r="AG12" s="218"/>
      <c r="AH12" s="298">
        <v>6809</v>
      </c>
      <c r="AI12" s="299">
        <v>12808</v>
      </c>
      <c r="AJ12" s="299">
        <v>12774</v>
      </c>
      <c r="AK12" s="300">
        <v>16748</v>
      </c>
      <c r="AL12" s="320">
        <v>49139</v>
      </c>
      <c r="AM12" s="218"/>
      <c r="AN12" s="298">
        <v>8916</v>
      </c>
      <c r="AO12" s="299">
        <v>-2720</v>
      </c>
      <c r="AP12" s="299">
        <v>4504</v>
      </c>
      <c r="AQ12" s="300">
        <v>7596</v>
      </c>
      <c r="AR12" s="320">
        <v>18296</v>
      </c>
      <c r="AS12" s="268"/>
      <c r="AT12" s="298">
        <v>4750</v>
      </c>
      <c r="AU12" s="299">
        <v>8325</v>
      </c>
      <c r="AV12" s="300">
        <v>8908</v>
      </c>
      <c r="AW12" s="320">
        <v>21983</v>
      </c>
      <c r="AX12" s="1"/>
    </row>
    <row r="13" spans="1:50" ht="13.4" customHeight="1" x14ac:dyDescent="0.25">
      <c r="A13" s="297" t="s">
        <v>213</v>
      </c>
      <c r="B13" s="320">
        <v>0</v>
      </c>
      <c r="C13" s="218"/>
      <c r="D13" s="320">
        <v>0</v>
      </c>
      <c r="E13" s="218"/>
      <c r="F13" s="320">
        <v>0</v>
      </c>
      <c r="G13" s="218"/>
      <c r="H13" s="320">
        <v>0</v>
      </c>
      <c r="I13" s="218"/>
      <c r="J13" s="320">
        <v>0</v>
      </c>
      <c r="K13" s="218"/>
      <c r="L13" s="320">
        <v>0</v>
      </c>
      <c r="M13" s="218"/>
      <c r="N13" s="320">
        <v>0</v>
      </c>
      <c r="O13" s="218"/>
      <c r="P13" s="320">
        <v>0</v>
      </c>
      <c r="Q13" s="218"/>
      <c r="R13" s="320">
        <v>0</v>
      </c>
      <c r="S13" s="218"/>
      <c r="T13" s="320">
        <v>0</v>
      </c>
      <c r="U13" s="218"/>
      <c r="V13" s="298">
        <v>1584</v>
      </c>
      <c r="W13" s="299">
        <v>1553</v>
      </c>
      <c r="X13" s="299">
        <v>0</v>
      </c>
      <c r="Y13" s="300">
        <v>824</v>
      </c>
      <c r="Z13" s="320">
        <v>3961</v>
      </c>
      <c r="AA13" s="218"/>
      <c r="AB13" s="298">
        <v>650</v>
      </c>
      <c r="AC13" s="299">
        <v>0</v>
      </c>
      <c r="AD13" s="299">
        <v>157</v>
      </c>
      <c r="AE13" s="300">
        <v>0</v>
      </c>
      <c r="AF13" s="320">
        <v>807</v>
      </c>
      <c r="AG13" s="218"/>
      <c r="AH13" s="298">
        <v>0</v>
      </c>
      <c r="AI13" s="299">
        <v>377</v>
      </c>
      <c r="AJ13" s="299">
        <v>299</v>
      </c>
      <c r="AK13" s="300">
        <v>0</v>
      </c>
      <c r="AL13" s="320">
        <v>676</v>
      </c>
      <c r="AM13" s="218"/>
      <c r="AN13" s="298">
        <v>0</v>
      </c>
      <c r="AO13" s="299">
        <v>0</v>
      </c>
      <c r="AP13" s="299">
        <v>0</v>
      </c>
      <c r="AQ13" s="300">
        <v>0</v>
      </c>
      <c r="AR13" s="320">
        <v>0</v>
      </c>
      <c r="AS13" s="268"/>
      <c r="AT13" s="298">
        <v>0</v>
      </c>
      <c r="AU13" s="299">
        <v>0</v>
      </c>
      <c r="AV13" s="300">
        <v>0</v>
      </c>
      <c r="AW13" s="320">
        <v>0</v>
      </c>
      <c r="AX13" s="1"/>
    </row>
    <row r="14" spans="1:50" ht="13.4" customHeight="1" x14ac:dyDescent="0.25">
      <c r="A14" s="297" t="s">
        <v>264</v>
      </c>
      <c r="B14" s="450">
        <v>0</v>
      </c>
      <c r="C14" s="218"/>
      <c r="D14" s="450">
        <v>0</v>
      </c>
      <c r="E14" s="218"/>
      <c r="F14" s="450">
        <v>0</v>
      </c>
      <c r="G14" s="218"/>
      <c r="H14" s="450">
        <v>0</v>
      </c>
      <c r="I14" s="218"/>
      <c r="J14" s="450">
        <v>0</v>
      </c>
      <c r="K14" s="218"/>
      <c r="L14" s="450">
        <v>0</v>
      </c>
      <c r="M14" s="218"/>
      <c r="N14" s="450">
        <v>0</v>
      </c>
      <c r="O14" s="218"/>
      <c r="P14" s="450">
        <v>0</v>
      </c>
      <c r="Q14" s="218"/>
      <c r="R14" s="450">
        <v>0</v>
      </c>
      <c r="S14" s="218"/>
      <c r="T14" s="450">
        <v>0</v>
      </c>
      <c r="U14" s="218"/>
      <c r="V14" s="298">
        <v>-350</v>
      </c>
      <c r="W14" s="299">
        <v>-2001</v>
      </c>
      <c r="X14" s="299">
        <v>-1975</v>
      </c>
      <c r="Y14" s="300">
        <v>-1961</v>
      </c>
      <c r="Z14" s="450">
        <v>-6287</v>
      </c>
      <c r="AA14" s="218"/>
      <c r="AB14" s="298">
        <v>-1970</v>
      </c>
      <c r="AC14" s="299">
        <v>-1956</v>
      </c>
      <c r="AD14" s="299">
        <v>-1897</v>
      </c>
      <c r="AE14" s="300">
        <v>-1904</v>
      </c>
      <c r="AF14" s="450">
        <v>-7727</v>
      </c>
      <c r="AG14" s="218"/>
      <c r="AH14" s="298">
        <v>-1911</v>
      </c>
      <c r="AI14" s="299">
        <v>-1896</v>
      </c>
      <c r="AJ14" s="299">
        <v>-1838</v>
      </c>
      <c r="AK14" s="300">
        <v>-1844</v>
      </c>
      <c r="AL14" s="320">
        <v>-7489</v>
      </c>
      <c r="AM14" s="218"/>
      <c r="AN14" s="298">
        <v>-1849</v>
      </c>
      <c r="AO14" s="299">
        <v>-1833</v>
      </c>
      <c r="AP14" s="299">
        <v>-1775</v>
      </c>
      <c r="AQ14" s="300">
        <v>-1779</v>
      </c>
      <c r="AR14" s="320">
        <v>-7236</v>
      </c>
      <c r="AS14" s="268"/>
      <c r="AT14" s="298">
        <v>0</v>
      </c>
      <c r="AU14" s="299">
        <v>0</v>
      </c>
      <c r="AV14" s="300">
        <v>0</v>
      </c>
      <c r="AW14" s="320">
        <v>0</v>
      </c>
      <c r="AX14" s="1"/>
    </row>
    <row r="15" spans="1:50" ht="13.4" customHeight="1" x14ac:dyDescent="0.25">
      <c r="A15" s="297" t="s">
        <v>214</v>
      </c>
      <c r="B15" s="320">
        <v>0</v>
      </c>
      <c r="C15" s="218"/>
      <c r="D15" s="320">
        <v>0</v>
      </c>
      <c r="E15" s="218"/>
      <c r="F15" s="320">
        <v>0</v>
      </c>
      <c r="G15" s="218"/>
      <c r="H15" s="320">
        <v>0</v>
      </c>
      <c r="I15" s="218"/>
      <c r="J15" s="320">
        <v>0</v>
      </c>
      <c r="K15" s="218"/>
      <c r="L15" s="320">
        <v>0</v>
      </c>
      <c r="M15" s="218"/>
      <c r="N15" s="320">
        <v>0</v>
      </c>
      <c r="O15" s="218"/>
      <c r="P15" s="320">
        <v>0</v>
      </c>
      <c r="Q15" s="218"/>
      <c r="R15" s="320">
        <v>2192</v>
      </c>
      <c r="S15" s="218"/>
      <c r="T15" s="320">
        <v>15276</v>
      </c>
      <c r="U15" s="218"/>
      <c r="V15" s="298">
        <v>289</v>
      </c>
      <c r="W15" s="299">
        <v>3413</v>
      </c>
      <c r="X15" s="299">
        <v>883</v>
      </c>
      <c r="Y15" s="300">
        <v>1793</v>
      </c>
      <c r="Z15" s="320">
        <v>6378</v>
      </c>
      <c r="AA15" s="218"/>
      <c r="AB15" s="298">
        <v>16247</v>
      </c>
      <c r="AC15" s="299">
        <v>7010</v>
      </c>
      <c r="AD15" s="299">
        <v>4882</v>
      </c>
      <c r="AE15" s="300">
        <v>12245</v>
      </c>
      <c r="AF15" s="320">
        <v>40384</v>
      </c>
      <c r="AG15" s="218"/>
      <c r="AH15" s="298">
        <v>1137</v>
      </c>
      <c r="AI15" s="299">
        <v>1254</v>
      </c>
      <c r="AJ15" s="299">
        <v>0</v>
      </c>
      <c r="AK15" s="300">
        <v>0</v>
      </c>
      <c r="AL15" s="320">
        <v>2391</v>
      </c>
      <c r="AM15" s="218"/>
      <c r="AN15" s="298">
        <v>0</v>
      </c>
      <c r="AO15" s="299">
        <v>0</v>
      </c>
      <c r="AP15" s="299">
        <v>0</v>
      </c>
      <c r="AQ15" s="300">
        <v>0</v>
      </c>
      <c r="AR15" s="320">
        <v>0</v>
      </c>
      <c r="AS15" s="268"/>
      <c r="AT15" s="298">
        <v>0</v>
      </c>
      <c r="AU15" s="299">
        <v>0</v>
      </c>
      <c r="AV15" s="300">
        <v>0</v>
      </c>
      <c r="AW15" s="320">
        <v>0</v>
      </c>
      <c r="AX15" s="1"/>
    </row>
    <row r="16" spans="1:50" ht="13.4" customHeight="1" x14ac:dyDescent="0.25">
      <c r="A16" s="297" t="s">
        <v>215</v>
      </c>
      <c r="B16" s="320">
        <v>0</v>
      </c>
      <c r="C16" s="218"/>
      <c r="D16" s="320">
        <v>0</v>
      </c>
      <c r="E16" s="218"/>
      <c r="F16" s="320">
        <v>0</v>
      </c>
      <c r="G16" s="218"/>
      <c r="H16" s="320">
        <v>0</v>
      </c>
      <c r="I16" s="218"/>
      <c r="J16" s="320">
        <v>920</v>
      </c>
      <c r="K16" s="218"/>
      <c r="L16" s="320">
        <v>0</v>
      </c>
      <c r="M16" s="218"/>
      <c r="N16" s="320">
        <v>0</v>
      </c>
      <c r="O16" s="218"/>
      <c r="P16" s="320">
        <v>0</v>
      </c>
      <c r="Q16" s="218"/>
      <c r="R16" s="320">
        <v>0</v>
      </c>
      <c r="S16" s="218"/>
      <c r="T16" s="320">
        <v>0</v>
      </c>
      <c r="U16" s="218"/>
      <c r="V16" s="298">
        <v>0</v>
      </c>
      <c r="W16" s="299">
        <v>3022</v>
      </c>
      <c r="X16" s="299">
        <v>37582</v>
      </c>
      <c r="Y16" s="300">
        <v>1216</v>
      </c>
      <c r="Z16" s="320">
        <v>41820</v>
      </c>
      <c r="AA16" s="218"/>
      <c r="AB16" s="298">
        <v>0</v>
      </c>
      <c r="AC16" s="299">
        <v>0</v>
      </c>
      <c r="AD16" s="299">
        <v>9556</v>
      </c>
      <c r="AE16" s="300">
        <v>0</v>
      </c>
      <c r="AF16" s="320">
        <v>9556</v>
      </c>
      <c r="AG16" s="218"/>
      <c r="AH16" s="298">
        <v>-1</v>
      </c>
      <c r="AI16" s="299">
        <v>498</v>
      </c>
      <c r="AJ16" s="299">
        <v>868</v>
      </c>
      <c r="AK16" s="300">
        <v>1528</v>
      </c>
      <c r="AL16" s="320">
        <v>2893</v>
      </c>
      <c r="AM16" s="218"/>
      <c r="AN16" s="298">
        <v>-87</v>
      </c>
      <c r="AO16" s="299">
        <v>65</v>
      </c>
      <c r="AP16" s="299">
        <v>786</v>
      </c>
      <c r="AQ16" s="300">
        <v>9936</v>
      </c>
      <c r="AR16" s="320">
        <v>10700</v>
      </c>
      <c r="AS16" s="268"/>
      <c r="AT16" s="298">
        <v>-176</v>
      </c>
      <c r="AU16" s="299">
        <v>936</v>
      </c>
      <c r="AV16" s="300">
        <v>101976</v>
      </c>
      <c r="AW16" s="320">
        <v>102736</v>
      </c>
      <c r="AX16" s="1"/>
    </row>
    <row r="17" spans="1:50" ht="13.4" customHeight="1" x14ac:dyDescent="0.25">
      <c r="A17" s="297" t="s">
        <v>265</v>
      </c>
      <c r="B17" s="320">
        <v>0</v>
      </c>
      <c r="C17" s="218"/>
      <c r="D17" s="320">
        <v>0</v>
      </c>
      <c r="E17" s="218"/>
      <c r="F17" s="320">
        <v>0</v>
      </c>
      <c r="G17" s="218"/>
      <c r="H17" s="320">
        <v>0</v>
      </c>
      <c r="I17" s="218"/>
      <c r="J17" s="320">
        <v>0</v>
      </c>
      <c r="K17" s="218"/>
      <c r="L17" s="320">
        <v>0</v>
      </c>
      <c r="M17" s="218"/>
      <c r="N17" s="320">
        <v>0</v>
      </c>
      <c r="O17" s="218"/>
      <c r="P17" s="320">
        <v>0</v>
      </c>
      <c r="Q17" s="218"/>
      <c r="R17" s="320">
        <v>0</v>
      </c>
      <c r="S17" s="218"/>
      <c r="T17" s="320">
        <v>0</v>
      </c>
      <c r="U17" s="218"/>
      <c r="V17" s="298">
        <v>0</v>
      </c>
      <c r="W17" s="299">
        <v>0</v>
      </c>
      <c r="X17" s="299">
        <v>0</v>
      </c>
      <c r="Y17" s="300">
        <v>0</v>
      </c>
      <c r="Z17" s="320">
        <v>0</v>
      </c>
      <c r="AA17" s="218"/>
      <c r="AB17" s="298">
        <v>0</v>
      </c>
      <c r="AC17" s="299">
        <v>0</v>
      </c>
      <c r="AD17" s="299">
        <v>0</v>
      </c>
      <c r="AE17" s="300">
        <v>0</v>
      </c>
      <c r="AF17" s="320">
        <v>0</v>
      </c>
      <c r="AG17" s="218"/>
      <c r="AH17" s="298">
        <v>-48380</v>
      </c>
      <c r="AI17" s="299">
        <v>0</v>
      </c>
      <c r="AJ17" s="299">
        <v>0</v>
      </c>
      <c r="AK17" s="300">
        <v>435</v>
      </c>
      <c r="AL17" s="320">
        <v>-47945</v>
      </c>
      <c r="AM17" s="218"/>
      <c r="AN17" s="298">
        <v>0</v>
      </c>
      <c r="AO17" s="299">
        <v>0</v>
      </c>
      <c r="AP17" s="299">
        <v>0</v>
      </c>
      <c r="AQ17" s="300">
        <v>0</v>
      </c>
      <c r="AR17" s="320">
        <v>0</v>
      </c>
      <c r="AS17" s="268"/>
      <c r="AT17" s="298">
        <v>0</v>
      </c>
      <c r="AU17" s="299">
        <v>0</v>
      </c>
      <c r="AV17" s="300">
        <v>0</v>
      </c>
      <c r="AW17" s="320">
        <v>0</v>
      </c>
      <c r="AX17" s="1"/>
    </row>
    <row r="18" spans="1:50" ht="13.4" customHeight="1" x14ac:dyDescent="0.25">
      <c r="A18" s="297" t="s">
        <v>266</v>
      </c>
      <c r="B18" s="320">
        <v>0</v>
      </c>
      <c r="C18" s="218"/>
      <c r="D18" s="320">
        <v>0</v>
      </c>
      <c r="E18" s="218"/>
      <c r="F18" s="320">
        <v>0</v>
      </c>
      <c r="G18" s="218"/>
      <c r="H18" s="320">
        <v>0</v>
      </c>
      <c r="I18" s="218"/>
      <c r="J18" s="320">
        <v>0</v>
      </c>
      <c r="K18" s="218"/>
      <c r="L18" s="320">
        <v>0</v>
      </c>
      <c r="M18" s="218"/>
      <c r="N18" s="320">
        <v>0</v>
      </c>
      <c r="O18" s="218"/>
      <c r="P18" s="320">
        <v>0</v>
      </c>
      <c r="Q18" s="218"/>
      <c r="R18" s="320">
        <v>0</v>
      </c>
      <c r="S18" s="218"/>
      <c r="T18" s="320">
        <v>2528</v>
      </c>
      <c r="U18" s="218"/>
      <c r="V18" s="298">
        <v>271</v>
      </c>
      <c r="W18" s="299">
        <v>110</v>
      </c>
      <c r="X18" s="299">
        <v>0</v>
      </c>
      <c r="Y18" s="300">
        <v>0</v>
      </c>
      <c r="Z18" s="320">
        <v>381</v>
      </c>
      <c r="AA18" s="218"/>
      <c r="AB18" s="298">
        <v>0</v>
      </c>
      <c r="AC18" s="299">
        <v>1100</v>
      </c>
      <c r="AD18" s="299">
        <v>24790</v>
      </c>
      <c r="AE18" s="300">
        <v>810</v>
      </c>
      <c r="AF18" s="320">
        <v>26700</v>
      </c>
      <c r="AG18" s="218"/>
      <c r="AH18" s="298">
        <v>854</v>
      </c>
      <c r="AI18" s="299">
        <v>11501</v>
      </c>
      <c r="AJ18" s="299">
        <v>2331</v>
      </c>
      <c r="AK18" s="300">
        <v>550</v>
      </c>
      <c r="AL18" s="320">
        <v>15236</v>
      </c>
      <c r="AM18" s="218"/>
      <c r="AN18" s="298">
        <v>170</v>
      </c>
      <c r="AO18" s="299">
        <v>1026</v>
      </c>
      <c r="AP18" s="299">
        <v>7866</v>
      </c>
      <c r="AQ18" s="300">
        <v>2992</v>
      </c>
      <c r="AR18" s="320">
        <v>12054</v>
      </c>
      <c r="AS18" s="268"/>
      <c r="AT18" s="298">
        <v>2190</v>
      </c>
      <c r="AU18" s="299">
        <v>1897</v>
      </c>
      <c r="AV18" s="300">
        <v>919</v>
      </c>
      <c r="AW18" s="320">
        <v>5006</v>
      </c>
      <c r="AX18" s="1"/>
    </row>
    <row r="19" spans="1:50" ht="13.4" customHeight="1" x14ac:dyDescent="0.25">
      <c r="A19" s="297" t="s">
        <v>267</v>
      </c>
      <c r="B19" s="321">
        <v>0</v>
      </c>
      <c r="C19" s="218"/>
      <c r="D19" s="321">
        <v>0</v>
      </c>
      <c r="E19" s="218"/>
      <c r="F19" s="321">
        <v>0</v>
      </c>
      <c r="G19" s="218"/>
      <c r="H19" s="321">
        <v>0</v>
      </c>
      <c r="I19" s="218"/>
      <c r="J19" s="321">
        <v>0</v>
      </c>
      <c r="K19" s="218"/>
      <c r="L19" s="321">
        <v>0</v>
      </c>
      <c r="M19" s="218"/>
      <c r="N19" s="321">
        <v>0</v>
      </c>
      <c r="O19" s="218"/>
      <c r="P19" s="321">
        <v>29</v>
      </c>
      <c r="Q19" s="218"/>
      <c r="R19" s="321">
        <v>-7048</v>
      </c>
      <c r="S19" s="218"/>
      <c r="T19" s="321">
        <v>7450</v>
      </c>
      <c r="U19" s="218"/>
      <c r="V19" s="301">
        <v>316</v>
      </c>
      <c r="W19" s="302">
        <v>3319</v>
      </c>
      <c r="X19" s="302">
        <v>1391</v>
      </c>
      <c r="Y19" s="303">
        <v>837</v>
      </c>
      <c r="Z19" s="321">
        <v>5863</v>
      </c>
      <c r="AA19" s="218"/>
      <c r="AB19" s="301">
        <v>1888</v>
      </c>
      <c r="AC19" s="302">
        <v>6839</v>
      </c>
      <c r="AD19" s="302">
        <v>4591</v>
      </c>
      <c r="AE19" s="303">
        <v>3156</v>
      </c>
      <c r="AF19" s="321">
        <v>16474</v>
      </c>
      <c r="AG19" s="218"/>
      <c r="AH19" s="301">
        <v>-634</v>
      </c>
      <c r="AI19" s="302">
        <v>-3513</v>
      </c>
      <c r="AJ19" s="302">
        <v>-4811</v>
      </c>
      <c r="AK19" s="303">
        <v>-2487</v>
      </c>
      <c r="AL19" s="321">
        <v>-11445</v>
      </c>
      <c r="AM19" s="218"/>
      <c r="AN19" s="301">
        <v>1607</v>
      </c>
      <c r="AO19" s="302">
        <v>7446</v>
      </c>
      <c r="AP19" s="302">
        <v>4836</v>
      </c>
      <c r="AQ19" s="303">
        <v>6400</v>
      </c>
      <c r="AR19" s="321">
        <v>20289</v>
      </c>
      <c r="AS19" s="268"/>
      <c r="AT19" s="301">
        <v>4838</v>
      </c>
      <c r="AU19" s="302">
        <v>10408</v>
      </c>
      <c r="AV19" s="303">
        <v>5001</v>
      </c>
      <c r="AW19" s="321">
        <v>20247</v>
      </c>
      <c r="AX19" s="1"/>
    </row>
    <row r="20" spans="1:50" ht="13.4" customHeight="1" x14ac:dyDescent="0.25">
      <c r="A20" s="254" t="s">
        <v>356</v>
      </c>
      <c r="B20" s="451">
        <v>31501</v>
      </c>
      <c r="C20" s="218"/>
      <c r="D20" s="451">
        <v>50844</v>
      </c>
      <c r="E20" s="218"/>
      <c r="F20" s="451">
        <v>81100</v>
      </c>
      <c r="G20" s="218"/>
      <c r="H20" s="451">
        <v>116768</v>
      </c>
      <c r="I20" s="218"/>
      <c r="J20" s="451">
        <v>144515</v>
      </c>
      <c r="K20" s="218"/>
      <c r="L20" s="451">
        <v>165384</v>
      </c>
      <c r="M20" s="218"/>
      <c r="N20" s="451">
        <v>140014</v>
      </c>
      <c r="O20" s="218"/>
      <c r="P20" s="451">
        <v>143406</v>
      </c>
      <c r="Q20" s="218"/>
      <c r="R20" s="451">
        <v>181126</v>
      </c>
      <c r="S20" s="218"/>
      <c r="T20" s="451">
        <v>243140</v>
      </c>
      <c r="U20" s="218"/>
      <c r="V20" s="452">
        <v>50283</v>
      </c>
      <c r="W20" s="453">
        <v>113851</v>
      </c>
      <c r="X20" s="453">
        <v>59778</v>
      </c>
      <c r="Y20" s="454">
        <v>58855</v>
      </c>
      <c r="Z20" s="451">
        <v>282767</v>
      </c>
      <c r="AA20" s="218"/>
      <c r="AB20" s="455">
        <v>35089</v>
      </c>
      <c r="AC20" s="455">
        <v>93922</v>
      </c>
      <c r="AD20" s="455">
        <v>50169</v>
      </c>
      <c r="AE20" s="455">
        <v>59219</v>
      </c>
      <c r="AF20" s="451">
        <v>238399</v>
      </c>
      <c r="AG20" s="218"/>
      <c r="AH20" s="452">
        <v>45841</v>
      </c>
      <c r="AI20" s="453">
        <v>134007</v>
      </c>
      <c r="AJ20" s="453">
        <v>68657</v>
      </c>
      <c r="AK20" s="454">
        <v>77636</v>
      </c>
      <c r="AL20" s="456">
        <v>326141</v>
      </c>
      <c r="AM20" s="218"/>
      <c r="AN20" s="452">
        <v>42457</v>
      </c>
      <c r="AO20" s="453">
        <v>138071</v>
      </c>
      <c r="AP20" s="453">
        <v>88857</v>
      </c>
      <c r="AQ20" s="454">
        <v>117162</v>
      </c>
      <c r="AR20" s="456">
        <v>386547</v>
      </c>
      <c r="AS20" s="268"/>
      <c r="AT20" s="452">
        <v>79516</v>
      </c>
      <c r="AU20" s="453">
        <v>185517</v>
      </c>
      <c r="AV20" s="454">
        <v>70908</v>
      </c>
      <c r="AW20" s="456">
        <v>335941</v>
      </c>
      <c r="AX20" s="1"/>
    </row>
    <row r="21" spans="1:50" ht="12.65" customHeight="1" x14ac:dyDescent="0.25">
      <c r="A21" s="216"/>
      <c r="B21" s="257"/>
      <c r="C21" s="216"/>
      <c r="D21" s="257"/>
      <c r="E21" s="216"/>
      <c r="F21" s="257"/>
      <c r="G21" s="216"/>
      <c r="H21" s="257"/>
      <c r="I21" s="216"/>
      <c r="J21" s="257"/>
      <c r="K21" s="216"/>
      <c r="L21" s="257"/>
      <c r="M21" s="216"/>
      <c r="N21" s="257"/>
      <c r="O21" s="216"/>
      <c r="P21" s="257"/>
      <c r="Q21" s="216"/>
      <c r="R21" s="257"/>
      <c r="S21" s="216"/>
      <c r="T21" s="257"/>
      <c r="U21" s="216"/>
      <c r="V21" s="257"/>
      <c r="W21" s="257"/>
      <c r="X21" s="257"/>
      <c r="Y21" s="257"/>
      <c r="Z21" s="257"/>
      <c r="AA21" s="216"/>
      <c r="AB21" s="257"/>
      <c r="AC21" s="257"/>
      <c r="AD21" s="257"/>
      <c r="AE21" s="257"/>
      <c r="AF21" s="257"/>
      <c r="AG21" s="216"/>
      <c r="AH21" s="257"/>
      <c r="AI21" s="257"/>
      <c r="AJ21" s="257"/>
      <c r="AK21" s="257"/>
      <c r="AL21" s="257"/>
      <c r="AM21" s="216"/>
      <c r="AN21" s="257"/>
      <c r="AO21" s="257"/>
      <c r="AP21" s="257"/>
      <c r="AQ21" s="257"/>
      <c r="AR21" s="257"/>
      <c r="AS21" s="216"/>
      <c r="AT21" s="512"/>
      <c r="AU21" s="512"/>
      <c r="AV21" s="512"/>
      <c r="AW21" s="257"/>
    </row>
    <row r="22" spans="1:50" ht="13.4" customHeight="1" x14ac:dyDescent="0.25">
      <c r="A22" s="658" t="s">
        <v>357</v>
      </c>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652"/>
      <c r="AK22" s="652"/>
      <c r="AL22" s="652"/>
      <c r="AM22" s="652"/>
      <c r="AN22" s="652"/>
      <c r="AO22" s="652"/>
      <c r="AP22" s="652"/>
      <c r="AQ22" s="652"/>
      <c r="AR22" s="652"/>
      <c r="AS22" s="216"/>
      <c r="AT22" s="610"/>
      <c r="AU22" s="610"/>
      <c r="AV22" s="610"/>
      <c r="AW22" s="216"/>
    </row>
    <row r="23" spans="1:50" ht="13.4" customHeight="1" x14ac:dyDescent="0.25">
      <c r="A23" s="658" t="s">
        <v>358</v>
      </c>
      <c r="B23" s="652"/>
      <c r="C23" s="652"/>
      <c r="D23" s="652"/>
      <c r="E23" s="652"/>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c r="AM23" s="652"/>
      <c r="AN23" s="652"/>
      <c r="AO23" s="652"/>
      <c r="AP23" s="652"/>
      <c r="AQ23" s="652"/>
      <c r="AR23" s="652"/>
      <c r="AS23" s="216"/>
      <c r="AT23" s="610"/>
      <c r="AU23" s="610"/>
      <c r="AV23" s="610"/>
      <c r="AW23" s="216"/>
    </row>
    <row r="24" spans="1:50" ht="13.4" customHeight="1" x14ac:dyDescent="0.25">
      <c r="A24" s="658" t="s">
        <v>359</v>
      </c>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2"/>
      <c r="AL24" s="652"/>
      <c r="AM24" s="652"/>
      <c r="AN24" s="652"/>
      <c r="AO24" s="652"/>
      <c r="AP24" s="652"/>
      <c r="AQ24" s="652"/>
      <c r="AR24" s="652"/>
      <c r="AS24" s="216"/>
      <c r="AT24" s="610"/>
      <c r="AU24" s="610"/>
      <c r="AV24" s="610"/>
      <c r="AW24" s="216"/>
    </row>
    <row r="25" spans="1:50" ht="13.4" customHeight="1" x14ac:dyDescent="0.25">
      <c r="A25" s="658" t="s">
        <v>360</v>
      </c>
      <c r="B25" s="652"/>
      <c r="C25" s="652"/>
      <c r="D25" s="652"/>
      <c r="E25" s="652"/>
      <c r="F25" s="652"/>
      <c r="G25" s="652"/>
      <c r="H25" s="652"/>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2"/>
      <c r="AL25" s="652"/>
      <c r="AM25" s="652"/>
      <c r="AN25" s="652"/>
      <c r="AO25" s="652"/>
      <c r="AP25" s="652"/>
      <c r="AQ25" s="652"/>
      <c r="AR25" s="652"/>
      <c r="AS25" s="216"/>
      <c r="AT25" s="610"/>
      <c r="AU25" s="610"/>
      <c r="AV25" s="610"/>
      <c r="AW25" s="216"/>
    </row>
    <row r="26" spans="1:50" ht="12.65" customHeight="1" x14ac:dyDescent="0.25">
      <c r="A26" s="216"/>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610"/>
      <c r="AU26" s="610"/>
      <c r="AV26" s="610"/>
      <c r="AW26" s="216"/>
    </row>
    <row r="27" spans="1:50" ht="13.4" customHeight="1" x14ac:dyDescent="0.25">
      <c r="A27" s="297" t="s">
        <v>268</v>
      </c>
      <c r="B27" s="457" t="s">
        <v>79</v>
      </c>
      <c r="C27" s="218"/>
      <c r="D27" s="457" t="s">
        <v>79</v>
      </c>
      <c r="E27" s="218"/>
      <c r="F27" s="457" t="s">
        <v>79</v>
      </c>
      <c r="G27" s="218"/>
      <c r="H27" s="457" t="s">
        <v>79</v>
      </c>
      <c r="I27" s="218"/>
      <c r="J27" s="457" t="s">
        <v>79</v>
      </c>
      <c r="K27" s="218"/>
      <c r="L27" s="457" t="s">
        <v>79</v>
      </c>
      <c r="M27" s="218"/>
      <c r="N27" s="457" t="s">
        <v>79</v>
      </c>
      <c r="O27" s="218"/>
      <c r="P27" s="457" t="s">
        <v>79</v>
      </c>
      <c r="Q27" s="218"/>
      <c r="R27" s="457" t="s">
        <v>79</v>
      </c>
      <c r="S27" s="218"/>
      <c r="T27" s="458">
        <v>2.2000000000000002</v>
      </c>
      <c r="U27" s="218"/>
      <c r="V27" s="459">
        <v>2.82</v>
      </c>
      <c r="W27" s="460">
        <v>2.2400000000000002</v>
      </c>
      <c r="X27" s="460">
        <v>2.6</v>
      </c>
      <c r="Y27" s="461">
        <v>2.5</v>
      </c>
      <c r="Z27" s="462">
        <v>2.5</v>
      </c>
      <c r="AA27" s="218"/>
      <c r="AB27" s="459">
        <v>2.66</v>
      </c>
      <c r="AC27" s="460">
        <v>3.43</v>
      </c>
      <c r="AD27" s="460">
        <v>3.59</v>
      </c>
      <c r="AE27" s="461">
        <v>3.45</v>
      </c>
      <c r="AF27" s="458">
        <v>3.45</v>
      </c>
      <c r="AG27" s="218"/>
      <c r="AH27" s="459">
        <v>3.39</v>
      </c>
      <c r="AI27" s="460">
        <v>2.58</v>
      </c>
      <c r="AJ27" s="460">
        <v>2.79</v>
      </c>
      <c r="AK27" s="461">
        <v>2.75</v>
      </c>
      <c r="AL27" s="458">
        <v>2.75</v>
      </c>
      <c r="AM27" s="218"/>
      <c r="AN27" s="459">
        <v>2.81</v>
      </c>
      <c r="AO27" s="460">
        <v>3.21</v>
      </c>
      <c r="AP27" s="460">
        <v>3.19</v>
      </c>
      <c r="AQ27" s="461">
        <v>2.74</v>
      </c>
      <c r="AR27" s="458">
        <v>2.74</v>
      </c>
      <c r="AS27" s="268"/>
      <c r="AT27" s="459">
        <v>3</v>
      </c>
      <c r="AU27" s="460">
        <v>2.99</v>
      </c>
      <c r="AV27" s="461">
        <v>3.42</v>
      </c>
      <c r="AW27" s="458">
        <v>3.42</v>
      </c>
      <c r="AX27" s="1"/>
    </row>
    <row r="28" spans="1:50" ht="13.4" customHeight="1" x14ac:dyDescent="0.25">
      <c r="A28" s="297" t="s">
        <v>269</v>
      </c>
      <c r="B28" s="463" t="s">
        <v>79</v>
      </c>
      <c r="C28" s="218"/>
      <c r="D28" s="463" t="s">
        <v>79</v>
      </c>
      <c r="E28" s="218"/>
      <c r="F28" s="463" t="s">
        <v>79</v>
      </c>
      <c r="G28" s="218"/>
      <c r="H28" s="463" t="s">
        <v>79</v>
      </c>
      <c r="I28" s="218"/>
      <c r="J28" s="463" t="s">
        <v>79</v>
      </c>
      <c r="K28" s="218"/>
      <c r="L28" s="463" t="s">
        <v>79</v>
      </c>
      <c r="M28" s="218"/>
      <c r="N28" s="463" t="s">
        <v>79</v>
      </c>
      <c r="O28" s="218"/>
      <c r="P28" s="463" t="s">
        <v>79</v>
      </c>
      <c r="Q28" s="218"/>
      <c r="R28" s="463" t="s">
        <v>79</v>
      </c>
      <c r="S28" s="218"/>
      <c r="T28" s="464">
        <v>1.04</v>
      </c>
      <c r="U28" s="218"/>
      <c r="V28" s="465">
        <v>1.63</v>
      </c>
      <c r="W28" s="466">
        <v>1.1399999999999999</v>
      </c>
      <c r="X28" s="466">
        <v>1.55</v>
      </c>
      <c r="Y28" s="467">
        <v>1.49</v>
      </c>
      <c r="Z28" s="468">
        <v>1.49</v>
      </c>
      <c r="AA28" s="218"/>
      <c r="AB28" s="465">
        <v>1.59</v>
      </c>
      <c r="AC28" s="466">
        <v>2.36</v>
      </c>
      <c r="AD28" s="466">
        <v>2.48</v>
      </c>
      <c r="AE28" s="467">
        <v>2.38</v>
      </c>
      <c r="AF28" s="464">
        <v>2.38</v>
      </c>
      <c r="AG28" s="218"/>
      <c r="AH28" s="465">
        <v>2.25</v>
      </c>
      <c r="AI28" s="466">
        <v>1.59</v>
      </c>
      <c r="AJ28" s="466">
        <v>1.85</v>
      </c>
      <c r="AK28" s="467">
        <v>1.47</v>
      </c>
      <c r="AL28" s="464">
        <v>1.47</v>
      </c>
      <c r="AM28" s="218"/>
      <c r="AN28" s="465">
        <v>1.54</v>
      </c>
      <c r="AO28" s="466">
        <v>2.0099999999999998</v>
      </c>
      <c r="AP28" s="466">
        <v>2.02</v>
      </c>
      <c r="AQ28" s="467">
        <v>1.7</v>
      </c>
      <c r="AR28" s="464">
        <v>1.7</v>
      </c>
      <c r="AS28" s="268"/>
      <c r="AT28" s="465">
        <v>2.0299999999999998</v>
      </c>
      <c r="AU28" s="466">
        <v>2.13</v>
      </c>
      <c r="AV28" s="467">
        <v>2.19</v>
      </c>
      <c r="AW28" s="464">
        <v>2.19</v>
      </c>
      <c r="AX28" s="1"/>
    </row>
    <row r="29" spans="1:50" ht="16.75" customHeight="1" x14ac:dyDescent="0.25">
      <c r="A29" s="216"/>
      <c r="B29" s="257"/>
      <c r="C29" s="216"/>
      <c r="D29" s="257"/>
      <c r="E29" s="216"/>
      <c r="F29" s="257"/>
      <c r="G29" s="216"/>
      <c r="H29" s="257"/>
      <c r="I29" s="216"/>
      <c r="J29" s="257"/>
      <c r="K29" s="216"/>
      <c r="L29" s="257"/>
      <c r="M29" s="216"/>
      <c r="N29" s="257"/>
      <c r="O29" s="216"/>
      <c r="P29" s="257"/>
      <c r="Q29" s="216"/>
      <c r="R29" s="257"/>
      <c r="S29" s="216"/>
      <c r="T29" s="257"/>
      <c r="U29" s="216"/>
      <c r="V29" s="257"/>
      <c r="W29" s="257"/>
      <c r="X29" s="257"/>
      <c r="Y29" s="257"/>
      <c r="Z29" s="257"/>
      <c r="AA29" s="216"/>
      <c r="AB29" s="257"/>
      <c r="AC29" s="257"/>
      <c r="AD29" s="257"/>
      <c r="AE29" s="257"/>
      <c r="AF29" s="257"/>
      <c r="AG29" s="216"/>
      <c r="AH29" s="257"/>
      <c r="AI29" s="257"/>
      <c r="AJ29" s="257"/>
      <c r="AK29" s="257"/>
      <c r="AL29" s="257"/>
      <c r="AM29" s="216"/>
      <c r="AN29" s="257"/>
      <c r="AO29" s="257"/>
      <c r="AP29" s="257"/>
      <c r="AQ29" s="257"/>
      <c r="AR29" s="257"/>
      <c r="AS29" s="216"/>
      <c r="AT29" s="512"/>
      <c r="AU29" s="512"/>
      <c r="AV29" s="512"/>
      <c r="AW29" s="257"/>
    </row>
    <row r="30" spans="1:50" ht="13.4" customHeight="1" x14ac:dyDescent="0.25">
      <c r="A30" s="418" t="s">
        <v>246</v>
      </c>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615"/>
      <c r="AW30" s="216"/>
    </row>
    <row r="31" spans="1:50" ht="16.75" customHeight="1" x14ac:dyDescent="0.25">
      <c r="A31" s="216"/>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615"/>
      <c r="AW31" s="216"/>
    </row>
    <row r="32" spans="1:50" ht="16.75" customHeight="1" x14ac:dyDescent="0.25">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615"/>
      <c r="AW32" s="216"/>
    </row>
    <row r="33" spans="1:49" ht="16.75" customHeight="1" x14ac:dyDescent="0.25">
      <c r="A33" s="216"/>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615"/>
      <c r="AW33" s="216"/>
    </row>
    <row r="34" spans="1:49" ht="16.75" customHeight="1" x14ac:dyDescent="0.25">
      <c r="A34" s="216"/>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615"/>
      <c r="AW34" s="216"/>
    </row>
    <row r="35" spans="1:49" ht="16.75" customHeight="1" x14ac:dyDescent="0.25">
      <c r="A35" s="216"/>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615"/>
      <c r="AW35" s="216"/>
    </row>
    <row r="36" spans="1:49" ht="16.75" customHeight="1" x14ac:dyDescent="0.25">
      <c r="A36" s="216"/>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615"/>
      <c r="AW36" s="216"/>
    </row>
    <row r="37" spans="1:49" ht="16.75" customHeight="1" x14ac:dyDescent="0.25">
      <c r="A37" s="216"/>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615"/>
      <c r="AW37" s="216"/>
    </row>
    <row r="38" spans="1:49" ht="16.75" customHeight="1" x14ac:dyDescent="0.25">
      <c r="A38" s="216"/>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615"/>
      <c r="AW38" s="216"/>
    </row>
    <row r="39" spans="1:49" ht="16.75" customHeight="1" x14ac:dyDescent="0.25">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615"/>
      <c r="AW39" s="216"/>
    </row>
    <row r="40" spans="1:49" ht="16.75" customHeight="1" x14ac:dyDescent="0.25">
      <c r="A40" s="216"/>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615"/>
      <c r="AW40" s="216"/>
    </row>
    <row r="41" spans="1:49" ht="16.75" customHeight="1" x14ac:dyDescent="0.25"/>
    <row r="42" spans="1:49" ht="16.75" customHeight="1" x14ac:dyDescent="0.25"/>
    <row r="43" spans="1:49" ht="16.75" customHeight="1" x14ac:dyDescent="0.25"/>
    <row r="44" spans="1:49" ht="16.75" customHeight="1" x14ac:dyDescent="0.25"/>
    <row r="45" spans="1:49" ht="16.75" customHeight="1" x14ac:dyDescent="0.25"/>
    <row r="46" spans="1:49" ht="16.75" customHeight="1" x14ac:dyDescent="0.25"/>
    <row r="47" spans="1:49" ht="16.75" customHeight="1" x14ac:dyDescent="0.25"/>
    <row r="48" spans="1:49"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sheetData>
  <mergeCells count="6">
    <mergeCell ref="A25:AR25"/>
    <mergeCell ref="A1:A3"/>
    <mergeCell ref="A4:A5"/>
    <mergeCell ref="A22:AR22"/>
    <mergeCell ref="A24:AR24"/>
    <mergeCell ref="A23:AR2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Statement of Income and Margin </vt:lpstr>
      <vt:lpstr>Balance Sheet</vt:lpstr>
      <vt:lpstr>Cash Flow Statement</vt:lpstr>
      <vt:lpstr>Segment Revenue</vt:lpstr>
      <vt:lpstr>Segment EBITDA &amp; Other</vt:lpstr>
      <vt:lpstr>Operating Metrics</vt:lpstr>
      <vt:lpstr>Non-GAAP Reconciliations</vt:lpstr>
      <vt:lpstr>Constant-Currency Revenue Growt</vt:lpstr>
      <vt:lpstr>Adjusted EBITDA</vt:lpstr>
      <vt:lpstr>Adjusted 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Julie McMahon</cp:lastModifiedBy>
  <cp:revision>2</cp:revision>
  <dcterms:created xsi:type="dcterms:W3CDTF">2020-01-28T23:53:16Z</dcterms:created>
  <dcterms:modified xsi:type="dcterms:W3CDTF">2020-05-05T14:10:27Z</dcterms:modified>
</cp:coreProperties>
</file>